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45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A">'[1]XSection'!$K$13</definedName>
    <definedName name="A.fp">'[1]XSection'!$Q$13</definedName>
    <definedName name="B">'[1]XSection'!$K$12</definedName>
    <definedName name="B.fp">'[1]XSection'!$Q$12</definedName>
    <definedName name="Bi">'[1]XSection'!$K$18:$K$43</definedName>
    <definedName name="D75_">'[1]Pebble Count'!$E$51</definedName>
    <definedName name="D84_">'[1]Pebble Count'!$G$51</definedName>
    <definedName name="D90_">'[1]Pebble Count'!$I$51</definedName>
    <definedName name="Depth">'[1]XSection'!$G$18:$G$43</definedName>
    <definedName name="Depth.FP">'[1]XSection'!$M$18:$M$42</definedName>
    <definedName name="EOW">'[1]XSection'!$H$18:$H$43</definedName>
    <definedName name="EOW.FP">'[1]XSection'!$N$18:$N$42</definedName>
    <definedName name="F">'[1]XSection'!$N$55</definedName>
    <definedName name="H">'[1]XSection'!$K$14</definedName>
    <definedName name="H.fp">'[1]XSection'!$Q$14</definedName>
    <definedName name="HI">'[1]XSection'!$C$14</definedName>
    <definedName name="IE">'[1]XSection'!$C$15</definedName>
    <definedName name="n">'[1]Pebble Count'!$E$58</definedName>
    <definedName name="P">'[1]XSection'!$K$15</definedName>
    <definedName name="P.fp">'[1]XSection'!$Q$15</definedName>
    <definedName name="Pi">'[1]XSection'!$I$18:$I$43</definedName>
    <definedName name="R.fp">'[1]XSection'!$Q$16</definedName>
    <definedName name="R_">'[1]XSection'!$K$16</definedName>
    <definedName name="RH">'[1]XSection'!$D$18:$D$42</definedName>
    <definedName name="S">'[1]XSection'!$U$42</definedName>
    <definedName name="Shear_Stress">'[2]XSection'!$Y$44</definedName>
    <definedName name="V">'[1]XSection'!$Y$42</definedName>
    <definedName name="WSEL">'[1]XSection'!$I$14</definedName>
    <definedName name="WSEL.FP">'[1]XSection'!$O$14</definedName>
    <definedName name="Y">'[1]XSection'!$B$18:$B$42</definedName>
    <definedName name="Z">'[1]XSection'!$C$18:$C$42</definedName>
  </definedNames>
  <calcPr fullCalcOnLoad="1"/>
</workbook>
</file>

<file path=xl/sharedStrings.xml><?xml version="1.0" encoding="utf-8"?>
<sst xmlns="http://schemas.openxmlformats.org/spreadsheetml/2006/main" count="48" uniqueCount="48">
  <si>
    <t>Date:</t>
  </si>
  <si>
    <t>D84</t>
  </si>
  <si>
    <t>Site Name:</t>
  </si>
  <si>
    <t>Project No:</t>
  </si>
  <si>
    <t>Pebble Count Data Sheet</t>
  </si>
  <si>
    <t>Instream</t>
  </si>
  <si>
    <t xml:space="preserve">Particle </t>
  </si>
  <si>
    <t>Size [mm]</t>
  </si>
  <si>
    <t>Total #</t>
  </si>
  <si>
    <t>% in Range</t>
  </si>
  <si>
    <t>D50</t>
  </si>
  <si>
    <t>D75</t>
  </si>
  <si>
    <t>D90</t>
  </si>
  <si>
    <t>Sand and Silt</t>
  </si>
  <si>
    <t>&lt;</t>
  </si>
  <si>
    <t>2 -</t>
  </si>
  <si>
    <t>4 -</t>
  </si>
  <si>
    <t>6 -</t>
  </si>
  <si>
    <t>8 -</t>
  </si>
  <si>
    <t>Gravels</t>
  </si>
  <si>
    <t>12 -</t>
  </si>
  <si>
    <t>16 -</t>
  </si>
  <si>
    <t>24 -</t>
  </si>
  <si>
    <t>32 -</t>
  </si>
  <si>
    <t>48 -</t>
  </si>
  <si>
    <t>64 -</t>
  </si>
  <si>
    <t>Cobbles</t>
  </si>
  <si>
    <t>96 -</t>
  </si>
  <si>
    <t>128 -</t>
  </si>
  <si>
    <t>192 -</t>
  </si>
  <si>
    <t>256 -</t>
  </si>
  <si>
    <t>384 -</t>
  </si>
  <si>
    <t>Boulders</t>
  </si>
  <si>
    <t xml:space="preserve"> 512 -</t>
  </si>
  <si>
    <t>1024 -</t>
  </si>
  <si>
    <t>2048  -</t>
  </si>
  <si>
    <t>Bedrock</t>
  </si>
  <si>
    <t>TOTALS:</t>
  </si>
  <si>
    <t>D50=</t>
  </si>
  <si>
    <t>D75=</t>
  </si>
  <si>
    <t>D84=</t>
  </si>
  <si>
    <t>D90=</t>
  </si>
  <si>
    <t>AVE</t>
  </si>
  <si>
    <t>Anderson n</t>
  </si>
  <si>
    <t>Lane</t>
  </si>
  <si>
    <t>roughness</t>
  </si>
  <si>
    <t>Group Name:</t>
  </si>
  <si>
    <t>% Finer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</si>
</sst>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6"/>
      <name val="Geneva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Geneva"/>
      <family val="0"/>
    </font>
    <font>
      <b/>
      <sz val="10"/>
      <name val="Geneva"/>
      <family val="0"/>
    </font>
    <font>
      <sz val="8"/>
      <name val="Geneva"/>
      <family val="0"/>
    </font>
  </fonts>
  <fills count="3">
    <fill>
      <patternFill/>
    </fill>
    <fill>
      <patternFill patternType="gray125"/>
    </fill>
    <fill>
      <patternFill patternType="gray125">
        <bgColor indexed="22"/>
      </patternFill>
    </fill>
  </fills>
  <borders count="30">
    <border>
      <left/>
      <right/>
      <top/>
      <bottom/>
      <diagonal/>
    </border>
    <border>
      <left style="thick">
        <color indexed="50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 style="thick">
        <color indexed="50"/>
      </right>
      <top style="thick">
        <color indexed="50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 style="thick">
        <color indexed="50"/>
      </right>
      <top>
        <color indexed="63"/>
      </top>
      <bottom style="medium">
        <color indexed="50"/>
      </bottom>
    </border>
    <border>
      <left style="thick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 style="thick">
        <color indexed="50"/>
      </right>
      <top style="medium">
        <color indexed="50"/>
      </top>
      <bottom style="medium">
        <color indexed="50"/>
      </bottom>
    </border>
    <border>
      <left style="thin"/>
      <right>
        <color indexed="63"/>
      </right>
      <top style="medium">
        <color indexed="50"/>
      </top>
      <bottom style="medium">
        <color indexed="50"/>
      </bottom>
    </border>
    <border>
      <left style="thin"/>
      <right style="thick">
        <color indexed="50"/>
      </right>
      <top style="medium">
        <color indexed="50"/>
      </top>
      <bottom style="medium">
        <color indexed="50"/>
      </bottom>
    </border>
    <border>
      <left style="thick">
        <color indexed="50"/>
      </left>
      <right>
        <color indexed="63"/>
      </right>
      <top style="medium">
        <color indexed="50"/>
      </top>
      <bottom>
        <color indexed="63"/>
      </bottom>
    </border>
    <border>
      <left style="thin"/>
      <right>
        <color indexed="63"/>
      </right>
      <top style="medium">
        <color indexed="50"/>
      </top>
      <bottom style="thin"/>
    </border>
    <border>
      <left>
        <color indexed="63"/>
      </left>
      <right style="thin"/>
      <top style="medium">
        <color indexed="50"/>
      </top>
      <bottom style="thin"/>
    </border>
    <border>
      <left style="thin"/>
      <right style="thin"/>
      <top style="medium">
        <color indexed="50"/>
      </top>
      <bottom style="thin"/>
    </border>
    <border>
      <left style="thin"/>
      <right style="thick">
        <color indexed="50"/>
      </right>
      <top style="medium">
        <color indexed="5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50"/>
      </bottom>
    </border>
    <border>
      <left style="thin"/>
      <right>
        <color indexed="63"/>
      </right>
      <top style="thin"/>
      <bottom style="medium">
        <color indexed="50"/>
      </bottom>
    </border>
    <border>
      <left style="thin"/>
      <right style="thick">
        <color indexed="50"/>
      </right>
      <top style="thin"/>
      <bottom style="medium">
        <color indexed="50"/>
      </bottom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medium">
        <color indexed="50"/>
      </right>
      <top>
        <color indexed="63"/>
      </top>
      <bottom style="thick">
        <color indexed="50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5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14" fontId="9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9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49" fontId="4" fillId="0" borderId="22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9" fontId="4" fillId="0" borderId="23" xfId="0" applyNumberFormat="1" applyFont="1" applyBorder="1" applyAlignment="1">
      <alignment horizontal="center" vertical="center"/>
    </xf>
    <xf numFmtId="9" fontId="4" fillId="2" borderId="2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49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'[1]XSection'!$B$18:$B$32</c:f>
              <c:numCache>
                <c:ptCount val="15"/>
                <c:pt idx="0">
                  <c:v>0</c:v>
                </c:pt>
                <c:pt idx="1">
                  <c:v>4</c:v>
                </c:pt>
                <c:pt idx="2">
                  <c:v>5.5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  <c:pt idx="6">
                  <c:v>19.5</c:v>
                </c:pt>
                <c:pt idx="7">
                  <c:v>24</c:v>
                </c:pt>
                <c:pt idx="8">
                  <c:v>33</c:v>
                </c:pt>
                <c:pt idx="9">
                  <c:v>41</c:v>
                </c:pt>
                <c:pt idx="10">
                  <c:v>51</c:v>
                </c:pt>
                <c:pt idx="11">
                  <c:v>69</c:v>
                </c:pt>
                <c:pt idx="12">
                  <c:v>85</c:v>
                </c:pt>
                <c:pt idx="13">
                  <c:v>100</c:v>
                </c:pt>
                <c:pt idx="14">
                  <c:v>121</c:v>
                </c:pt>
              </c:numCache>
            </c:numRef>
          </c:xVal>
          <c:yVal>
            <c:numRef>
              <c:f>'[1]XSection'!$C$18:$C$32</c:f>
              <c:numCache>
                <c:ptCount val="15"/>
                <c:pt idx="0">
                  <c:v>385.77</c:v>
                </c:pt>
                <c:pt idx="1">
                  <c:v>385.59</c:v>
                </c:pt>
                <c:pt idx="2">
                  <c:v>380.07</c:v>
                </c:pt>
                <c:pt idx="3">
                  <c:v>377.08</c:v>
                </c:pt>
                <c:pt idx="4">
                  <c:v>375.81</c:v>
                </c:pt>
                <c:pt idx="5">
                  <c:v>375.77</c:v>
                </c:pt>
                <c:pt idx="6">
                  <c:v>376.61</c:v>
                </c:pt>
                <c:pt idx="7">
                  <c:v>377.01</c:v>
                </c:pt>
                <c:pt idx="8">
                  <c:v>377.02</c:v>
                </c:pt>
                <c:pt idx="9">
                  <c:v>378.73</c:v>
                </c:pt>
                <c:pt idx="10">
                  <c:v>379.07</c:v>
                </c:pt>
                <c:pt idx="11">
                  <c:v>377.98</c:v>
                </c:pt>
                <c:pt idx="12">
                  <c:v>378.82</c:v>
                </c:pt>
                <c:pt idx="13">
                  <c:v>379.82</c:v>
                </c:pt>
                <c:pt idx="14">
                  <c:v>380.40999999999997</c:v>
                </c:pt>
              </c:numCache>
            </c:numRef>
          </c:yVal>
          <c:smooth val="0"/>
        </c:ser>
        <c:axId val="57034914"/>
        <c:axId val="43552179"/>
      </c:scatterChart>
      <c:valAx>
        <c:axId val="570349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552179"/>
        <c:crosses val="autoZero"/>
        <c:crossBetween val="midCat"/>
        <c:dispUnits/>
      </c:valAx>
      <c:valAx>
        <c:axId val="43552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3491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  <a:latin typeface="Geneva"/>
                <a:ea typeface="Geneva"/>
                <a:cs typeface="Geneva"/>
              </a:rPr>
              <a:t>Particle Size Distribution</a:t>
            </a:r>
          </a:p>
        </c:rich>
      </c:tx>
      <c:layout>
        <c:manualLayout>
          <c:xMode val="factor"/>
          <c:yMode val="factor"/>
          <c:x val="0.045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22075"/>
          <c:w val="0.91775"/>
          <c:h val="0.64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Sheet1!$D$7:$D$25</c:f>
              <c:numCache>
                <c:ptCount val="19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24</c:v>
                </c:pt>
                <c:pt idx="7">
                  <c:v>32</c:v>
                </c:pt>
                <c:pt idx="8">
                  <c:v>48</c:v>
                </c:pt>
                <c:pt idx="9">
                  <c:v>64</c:v>
                </c:pt>
                <c:pt idx="10">
                  <c:v>96</c:v>
                </c:pt>
                <c:pt idx="11">
                  <c:v>128</c:v>
                </c:pt>
                <c:pt idx="12">
                  <c:v>192</c:v>
                </c:pt>
                <c:pt idx="13">
                  <c:v>256</c:v>
                </c:pt>
                <c:pt idx="14">
                  <c:v>384</c:v>
                </c:pt>
                <c:pt idx="15">
                  <c:v>512</c:v>
                </c:pt>
                <c:pt idx="16">
                  <c:v>1024</c:v>
                </c:pt>
                <c:pt idx="17">
                  <c:v>2048</c:v>
                </c:pt>
                <c:pt idx="18">
                  <c:v>4096</c:v>
                </c:pt>
              </c:numCache>
            </c:numRef>
          </c:xVal>
          <c:yVal>
            <c:numRef>
              <c:f>Sheet1!$G$7:$G$25</c:f>
              <c:numCache>
                <c:ptCount val="19"/>
                <c:pt idx="0">
                  <c:v>0</c:v>
                </c:pt>
                <c:pt idx="1">
                  <c:v>0.00909090909090909</c:v>
                </c:pt>
                <c:pt idx="2">
                  <c:v>0.02727272727272727</c:v>
                </c:pt>
                <c:pt idx="3">
                  <c:v>0.05454545454545454</c:v>
                </c:pt>
                <c:pt idx="4">
                  <c:v>0.09090909090909091</c:v>
                </c:pt>
                <c:pt idx="5">
                  <c:v>0.13636363636363635</c:v>
                </c:pt>
                <c:pt idx="6">
                  <c:v>0.22727272727272727</c:v>
                </c:pt>
                <c:pt idx="7">
                  <c:v>0.40909090909090906</c:v>
                </c:pt>
                <c:pt idx="8">
                  <c:v>0.6818181818181818</c:v>
                </c:pt>
                <c:pt idx="9">
                  <c:v>0.8636363636363635</c:v>
                </c:pt>
                <c:pt idx="10">
                  <c:v>0.9545454545454545</c:v>
                </c:pt>
                <c:pt idx="11">
                  <c:v>0.9999999999999999</c:v>
                </c:pt>
                <c:pt idx="12">
                  <c:v>0.9999999999999999</c:v>
                </c:pt>
                <c:pt idx="13">
                  <c:v>0.9999999999999999</c:v>
                </c:pt>
                <c:pt idx="14">
                  <c:v>0.9999999999999999</c:v>
                </c:pt>
                <c:pt idx="15">
                  <c:v>0.9999999999999999</c:v>
                </c:pt>
                <c:pt idx="16">
                  <c:v>0.9999999999999999</c:v>
                </c:pt>
                <c:pt idx="17">
                  <c:v>0.9999999999999999</c:v>
                </c:pt>
                <c:pt idx="18">
                  <c:v>0.9999999999999999</c:v>
                </c:pt>
              </c:numCache>
            </c:numRef>
          </c:yVal>
          <c:smooth val="0"/>
        </c:ser>
        <c:axId val="56425292"/>
        <c:axId val="38065581"/>
      </c:scatterChart>
      <c:valAx>
        <c:axId val="5642529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FF0000"/>
                    </a:solidFill>
                    <a:latin typeface="Geneva"/>
                    <a:ea typeface="Geneva"/>
                    <a:cs typeface="Geneva"/>
                  </a:rPr>
                  <a:t>Particle Size [mm]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8065581"/>
        <c:crosses val="autoZero"/>
        <c:crossBetween val="midCat"/>
        <c:dispUnits/>
      </c:valAx>
      <c:valAx>
        <c:axId val="38065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FF0000"/>
                    </a:solidFill>
                    <a:latin typeface="Geneva"/>
                    <a:ea typeface="Geneva"/>
                    <a:cs typeface="Geneva"/>
                  </a:rPr>
                  <a:t>% Finer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642529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Histogram</a:t>
            </a:r>
          </a:p>
        </c:rich>
      </c:tx>
      <c:layout>
        <c:manualLayout>
          <c:xMode val="factor"/>
          <c:yMode val="factor"/>
          <c:x val="0.05875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6425"/>
          <c:w val="0.8775"/>
          <c:h val="0.732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Sheet1!$D$7:$D$25</c:f>
              <c:numCache>
                <c:ptCount val="19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24</c:v>
                </c:pt>
                <c:pt idx="7">
                  <c:v>32</c:v>
                </c:pt>
                <c:pt idx="8">
                  <c:v>48</c:v>
                </c:pt>
                <c:pt idx="9">
                  <c:v>64</c:v>
                </c:pt>
                <c:pt idx="10">
                  <c:v>96</c:v>
                </c:pt>
                <c:pt idx="11">
                  <c:v>128</c:v>
                </c:pt>
                <c:pt idx="12">
                  <c:v>192</c:v>
                </c:pt>
                <c:pt idx="13">
                  <c:v>256</c:v>
                </c:pt>
                <c:pt idx="14">
                  <c:v>384</c:v>
                </c:pt>
                <c:pt idx="15">
                  <c:v>512</c:v>
                </c:pt>
                <c:pt idx="16">
                  <c:v>1024</c:v>
                </c:pt>
                <c:pt idx="17">
                  <c:v>2048</c:v>
                </c:pt>
                <c:pt idx="18">
                  <c:v>4096</c:v>
                </c:pt>
              </c:numCache>
            </c:numRef>
          </c:cat>
          <c:val>
            <c:numRef>
              <c:f>Sheet1!$F$7:$F$25</c:f>
              <c:numCache>
                <c:ptCount val="19"/>
                <c:pt idx="0">
                  <c:v>0</c:v>
                </c:pt>
                <c:pt idx="1">
                  <c:v>0.00909090909090909</c:v>
                </c:pt>
                <c:pt idx="2">
                  <c:v>0.01818181818181818</c:v>
                </c:pt>
                <c:pt idx="3">
                  <c:v>0.02727272727272727</c:v>
                </c:pt>
                <c:pt idx="4">
                  <c:v>0.03636363636363636</c:v>
                </c:pt>
                <c:pt idx="5">
                  <c:v>0.045454545454545456</c:v>
                </c:pt>
                <c:pt idx="6">
                  <c:v>0.09090909090909091</c:v>
                </c:pt>
                <c:pt idx="7">
                  <c:v>0.18181818181818182</c:v>
                </c:pt>
                <c:pt idx="8">
                  <c:v>0.2727272727272727</c:v>
                </c:pt>
                <c:pt idx="9">
                  <c:v>0.18181818181818182</c:v>
                </c:pt>
                <c:pt idx="10">
                  <c:v>0.09090909090909091</c:v>
                </c:pt>
                <c:pt idx="11">
                  <c:v>0.045454545454545456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gapWidth val="0"/>
        <c:axId val="7045910"/>
        <c:axId val="63413191"/>
      </c:barChart>
      <c:catAx>
        <c:axId val="7045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Sediment Size [mm]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13191"/>
        <c:crosses val="autoZero"/>
        <c:auto val="0"/>
        <c:lblOffset val="100"/>
        <c:noMultiLvlLbl val="0"/>
      </c:catAx>
      <c:valAx>
        <c:axId val="63413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% in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0459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0</xdr:rowOff>
    </xdr:from>
    <xdr:to>
      <xdr:col>13</xdr:col>
      <xdr:colOff>104775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991600" y="0"/>
        <a:ext cx="5362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28</xdr:row>
      <xdr:rowOff>19050</xdr:rowOff>
    </xdr:from>
    <xdr:to>
      <xdr:col>3</xdr:col>
      <xdr:colOff>1019175</xdr:colOff>
      <xdr:row>49</xdr:row>
      <xdr:rowOff>104775</xdr:rowOff>
    </xdr:to>
    <xdr:graphicFrame>
      <xdr:nvGraphicFramePr>
        <xdr:cNvPr id="2" name="Chart 2"/>
        <xdr:cNvGraphicFramePr/>
      </xdr:nvGraphicFramePr>
      <xdr:xfrm>
        <a:off x="885825" y="4781550"/>
        <a:ext cx="33337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28</xdr:row>
      <xdr:rowOff>85725</xdr:rowOff>
    </xdr:from>
    <xdr:to>
      <xdr:col>7</xdr:col>
      <xdr:colOff>0</xdr:colOff>
      <xdr:row>49</xdr:row>
      <xdr:rowOff>123825</xdr:rowOff>
    </xdr:to>
    <xdr:graphicFrame>
      <xdr:nvGraphicFramePr>
        <xdr:cNvPr id="3" name="Chart 3"/>
        <xdr:cNvGraphicFramePr/>
      </xdr:nvGraphicFramePr>
      <xdr:xfrm>
        <a:off x="4295775" y="4848225"/>
        <a:ext cx="35718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da\geology\ESP\Pebble%20Coun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da\geology\ESP\XS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Section"/>
      <sheetName val="Pebble Count"/>
      <sheetName val="PC Gravel Bar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K12">
            <v>33.93143812709033</v>
          </cell>
          <cell r="Q12">
            <v>137.92724909159264</v>
          </cell>
        </row>
        <row r="13">
          <cell r="K13">
            <v>59.72343645485035</v>
          </cell>
          <cell r="Q13">
            <v>410.9361149918648</v>
          </cell>
        </row>
        <row r="14">
          <cell r="C14">
            <v>385.98</v>
          </cell>
          <cell r="I14">
            <v>378.73</v>
          </cell>
          <cell r="K14">
            <v>1.7601209896013246</v>
          </cell>
          <cell r="O14">
            <v>381.69000000000005</v>
          </cell>
          <cell r="Q14">
            <v>2.979368599738958</v>
          </cell>
        </row>
        <row r="15">
          <cell r="C15">
            <v>3.53</v>
          </cell>
          <cell r="K15">
            <v>35.40246993510813</v>
          </cell>
          <cell r="Q15">
            <v>141.91259365038775</v>
          </cell>
        </row>
        <row r="16">
          <cell r="K16">
            <v>1.6869850200938512</v>
          </cell>
          <cell r="Q16">
            <v>2.895698714408931</v>
          </cell>
        </row>
        <row r="18">
          <cell r="B18">
            <v>0</v>
          </cell>
          <cell r="C18">
            <v>385.77</v>
          </cell>
          <cell r="D18">
            <v>3.74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B19">
            <v>4</v>
          </cell>
          <cell r="C19">
            <v>385.59</v>
          </cell>
          <cell r="D19">
            <v>3.92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  <cell r="N19">
            <v>5.059782608695635</v>
          </cell>
        </row>
        <row r="20">
          <cell r="B20">
            <v>5.5</v>
          </cell>
          <cell r="C20">
            <v>380.07</v>
          </cell>
          <cell r="D20">
            <v>9.44</v>
          </cell>
          <cell r="G20">
            <v>0</v>
          </cell>
          <cell r="H20">
            <v>7.068561872909665</v>
          </cell>
          <cell r="I20">
            <v>0</v>
          </cell>
          <cell r="K20">
            <v>0</v>
          </cell>
          <cell r="M20">
            <v>1.6200000000000614</v>
          </cell>
          <cell r="N20">
            <v>5.5</v>
          </cell>
        </row>
        <row r="21">
          <cell r="B21">
            <v>9</v>
          </cell>
          <cell r="C21">
            <v>377.08</v>
          </cell>
          <cell r="D21">
            <v>12.43</v>
          </cell>
          <cell r="G21">
            <v>1.650000000000034</v>
          </cell>
          <cell r="H21">
            <v>9</v>
          </cell>
          <cell r="I21">
            <v>2.540266371618995</v>
          </cell>
          <cell r="K21">
            <v>1.9314381270903347</v>
          </cell>
          <cell r="M21">
            <v>4.6100000000000705</v>
          </cell>
          <cell r="N21">
            <v>9</v>
          </cell>
        </row>
        <row r="22">
          <cell r="B22">
            <v>10</v>
          </cell>
          <cell r="C22">
            <v>375.81</v>
          </cell>
          <cell r="D22">
            <v>13.7</v>
          </cell>
          <cell r="G22">
            <v>2.920000000000016</v>
          </cell>
          <cell r="H22">
            <v>10</v>
          </cell>
          <cell r="I22">
            <v>1.6164467204334185</v>
          </cell>
          <cell r="K22">
            <v>1</v>
          </cell>
          <cell r="M22">
            <v>5.880000000000052</v>
          </cell>
          <cell r="N22">
            <v>10</v>
          </cell>
        </row>
        <row r="23">
          <cell r="B23">
            <v>12</v>
          </cell>
          <cell r="C23">
            <v>375.77</v>
          </cell>
          <cell r="D23">
            <v>13.74</v>
          </cell>
          <cell r="G23">
            <v>2.9600000000000364</v>
          </cell>
          <cell r="H23">
            <v>12</v>
          </cell>
          <cell r="I23">
            <v>2.0003999600079987</v>
          </cell>
          <cell r="K23">
            <v>2</v>
          </cell>
          <cell r="M23">
            <v>5.920000000000073</v>
          </cell>
          <cell r="N23">
            <v>12</v>
          </cell>
        </row>
        <row r="24">
          <cell r="B24">
            <v>19.5</v>
          </cell>
          <cell r="C24">
            <v>376.61</v>
          </cell>
          <cell r="D24">
            <v>12.9</v>
          </cell>
          <cell r="G24">
            <v>2.1200000000000045</v>
          </cell>
          <cell r="H24">
            <v>19.5</v>
          </cell>
          <cell r="I24">
            <v>7.54689340059869</v>
          </cell>
          <cell r="K24">
            <v>7.5</v>
          </cell>
          <cell r="M24">
            <v>5.080000000000041</v>
          </cell>
          <cell r="N24">
            <v>19.5</v>
          </cell>
        </row>
        <row r="25">
          <cell r="B25">
            <v>24</v>
          </cell>
          <cell r="C25">
            <v>377.01</v>
          </cell>
          <cell r="D25">
            <v>12.5</v>
          </cell>
          <cell r="G25">
            <v>1.7200000000000273</v>
          </cell>
          <cell r="H25">
            <v>24</v>
          </cell>
          <cell r="I25">
            <v>4.517742799230605</v>
          </cell>
          <cell r="K25">
            <v>4.5</v>
          </cell>
          <cell r="M25">
            <v>4.680000000000064</v>
          </cell>
          <cell r="N25">
            <v>24</v>
          </cell>
        </row>
        <row r="26">
          <cell r="B26">
            <v>33</v>
          </cell>
          <cell r="C26">
            <v>377.02</v>
          </cell>
          <cell r="D26">
            <v>12.49</v>
          </cell>
          <cell r="G26">
            <v>1.7100000000000364</v>
          </cell>
          <cell r="H26">
            <v>33</v>
          </cell>
          <cell r="I26">
            <v>9.000005555553841</v>
          </cell>
          <cell r="K26">
            <v>9</v>
          </cell>
          <cell r="M26">
            <v>4.670000000000073</v>
          </cell>
          <cell r="N26">
            <v>33</v>
          </cell>
        </row>
        <row r="27">
          <cell r="B27">
            <v>41</v>
          </cell>
          <cell r="C27">
            <v>378.73</v>
          </cell>
          <cell r="D27">
            <v>10.78</v>
          </cell>
          <cell r="G27">
            <v>0</v>
          </cell>
          <cell r="H27">
            <v>41</v>
          </cell>
          <cell r="I27">
            <v>8.180715127664582</v>
          </cell>
          <cell r="K27">
            <v>8</v>
          </cell>
          <cell r="M27">
            <v>2.9600000000000364</v>
          </cell>
          <cell r="N27">
            <v>41</v>
          </cell>
        </row>
        <row r="28">
          <cell r="B28">
            <v>51</v>
          </cell>
          <cell r="C28">
            <v>379.07</v>
          </cell>
          <cell r="D28">
            <v>10.44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M28">
            <v>2.6200000000000614</v>
          </cell>
          <cell r="N28">
            <v>51</v>
          </cell>
        </row>
        <row r="29">
          <cell r="B29">
            <v>69</v>
          </cell>
          <cell r="C29">
            <v>377.98</v>
          </cell>
          <cell r="D29">
            <v>11.53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M29">
            <v>3.7100000000000364</v>
          </cell>
          <cell r="N29">
            <v>69</v>
          </cell>
        </row>
        <row r="30">
          <cell r="B30">
            <v>85</v>
          </cell>
          <cell r="C30">
            <v>378.82</v>
          </cell>
          <cell r="D30">
            <v>10.69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M30">
            <v>2.8700000000000614</v>
          </cell>
          <cell r="N30">
            <v>85</v>
          </cell>
        </row>
        <row r="31">
          <cell r="B31">
            <v>100</v>
          </cell>
          <cell r="C31">
            <v>379.82</v>
          </cell>
          <cell r="D31">
            <v>9.69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M31">
            <v>1.8700000000000614</v>
          </cell>
          <cell r="N31">
            <v>100</v>
          </cell>
        </row>
        <row r="32">
          <cell r="B32">
            <v>121</v>
          </cell>
          <cell r="C32">
            <v>380.40999999999997</v>
          </cell>
          <cell r="D32">
            <v>9.1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M32">
            <v>1.2800000000000864</v>
          </cell>
          <cell r="N32">
            <v>121</v>
          </cell>
        </row>
        <row r="33">
          <cell r="B33">
            <v>137</v>
          </cell>
          <cell r="C33">
            <v>378.92</v>
          </cell>
          <cell r="D33">
            <v>10.59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M33">
            <v>2.7700000000000387</v>
          </cell>
          <cell r="N33">
            <v>137</v>
          </cell>
        </row>
        <row r="34">
          <cell r="B34">
            <v>152</v>
          </cell>
          <cell r="C34">
            <v>385.86</v>
          </cell>
          <cell r="D34">
            <v>3.65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M34">
            <v>0</v>
          </cell>
          <cell r="N34">
            <v>142.98703170028827</v>
          </cell>
        </row>
        <row r="35">
          <cell r="B35">
            <v>152</v>
          </cell>
          <cell r="C35">
            <v>385.86</v>
          </cell>
          <cell r="D35">
            <v>3.65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B36">
            <v>152</v>
          </cell>
          <cell r="C36">
            <v>385.86</v>
          </cell>
          <cell r="D36">
            <v>3.65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B37">
            <v>152</v>
          </cell>
          <cell r="C37">
            <v>385.86</v>
          </cell>
          <cell r="D37">
            <v>3.65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B38">
            <v>152</v>
          </cell>
          <cell r="C38">
            <v>385.86</v>
          </cell>
          <cell r="D38">
            <v>3.65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M38">
            <v>0</v>
          </cell>
          <cell r="N38">
            <v>0</v>
          </cell>
        </row>
        <row r="39">
          <cell r="B39">
            <v>152</v>
          </cell>
          <cell r="C39">
            <v>385.86</v>
          </cell>
          <cell r="D39">
            <v>3.65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B40">
            <v>152</v>
          </cell>
          <cell r="C40">
            <v>385.86</v>
          </cell>
          <cell r="D40">
            <v>3.65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B41">
            <v>152</v>
          </cell>
          <cell r="C41">
            <v>385.86</v>
          </cell>
          <cell r="D41">
            <v>3.65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M41">
            <v>0</v>
          </cell>
          <cell r="N41">
            <v>0</v>
          </cell>
        </row>
        <row r="42">
          <cell r="B42">
            <v>152</v>
          </cell>
          <cell r="C42">
            <v>385.86</v>
          </cell>
          <cell r="D42">
            <v>3.65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M42">
            <v>0</v>
          </cell>
          <cell r="N42">
            <v>0</v>
          </cell>
          <cell r="U42">
            <v>0.0065</v>
          </cell>
          <cell r="Y42">
            <v>5.371144945598497</v>
          </cell>
        </row>
        <row r="43">
          <cell r="H43" t="str">
            <v>Sum</v>
          </cell>
          <cell r="I43">
            <v>35.40246993510813</v>
          </cell>
          <cell r="K43">
            <v>33.93143812709033</v>
          </cell>
        </row>
      </sheetData>
      <sheetData sheetId="1">
        <row r="51">
          <cell r="E51">
            <v>0</v>
          </cell>
          <cell r="G51">
            <v>0</v>
          </cell>
          <cell r="I51">
            <v>0</v>
          </cell>
        </row>
        <row r="58">
          <cell r="E58">
            <v>0.0317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Section"/>
      <sheetName val="Pebble Count"/>
      <sheetName val="PC Gravel Bar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44">
          <cell r="Y44">
            <v>0.6839275136348307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0"/>
  <sheetViews>
    <sheetView tabSelected="1" workbookViewId="0" topLeftCell="A1">
      <selection activeCell="H29" sqref="H29"/>
    </sheetView>
  </sheetViews>
  <sheetFormatPr defaultColWidth="9.00390625" defaultRowHeight="12"/>
  <cols>
    <col min="1" max="1" width="11.25390625" style="0" customWidth="1"/>
    <col min="2" max="2" width="19.375" style="0" customWidth="1"/>
    <col min="3" max="3" width="11.375" style="0" customWidth="1"/>
    <col min="4" max="4" width="13.375" style="0" customWidth="1"/>
    <col min="5" max="5" width="11.375" style="0" customWidth="1"/>
    <col min="6" max="6" width="15.375" style="0" customWidth="1"/>
    <col min="7" max="7" width="21.125" style="0" customWidth="1"/>
    <col min="8" max="8" width="13.375" style="0" customWidth="1"/>
    <col min="9" max="9" width="16.875" style="0" customWidth="1"/>
    <col min="10" max="16384" width="13.375" style="0" customWidth="1"/>
  </cols>
  <sheetData>
    <row r="1" ht="12.75" thickBot="1"/>
    <row r="2" spans="2:7" ht="13.5" thickTop="1">
      <c r="B2" s="1" t="s">
        <v>2</v>
      </c>
      <c r="C2" s="2"/>
      <c r="D2" s="3"/>
      <c r="E2" s="3"/>
      <c r="F2" s="3" t="s">
        <v>46</v>
      </c>
      <c r="G2" s="4"/>
    </row>
    <row r="3" spans="2:7" ht="12.75">
      <c r="B3" s="5" t="s">
        <v>3</v>
      </c>
      <c r="C3" s="6"/>
      <c r="D3" s="7"/>
      <c r="E3" s="7"/>
      <c r="F3" s="7" t="s">
        <v>4</v>
      </c>
      <c r="G3" s="8"/>
    </row>
    <row r="4" spans="2:7" ht="13.5" thickBot="1">
      <c r="B4" s="9" t="s">
        <v>0</v>
      </c>
      <c r="C4" s="10"/>
      <c r="D4" s="11"/>
      <c r="E4" s="11"/>
      <c r="F4" s="11" t="s">
        <v>5</v>
      </c>
      <c r="G4" s="12"/>
    </row>
    <row r="5" spans="2:7" ht="13.5" thickBot="1">
      <c r="B5" s="13"/>
      <c r="C5" s="14"/>
      <c r="D5" s="14"/>
      <c r="E5" s="14"/>
      <c r="F5" s="14"/>
      <c r="G5" s="15"/>
    </row>
    <row r="6" spans="1:12" ht="13.5" thickBot="1">
      <c r="A6" s="16"/>
      <c r="B6" s="17"/>
      <c r="C6" s="18" t="s">
        <v>6</v>
      </c>
      <c r="D6" s="19" t="s">
        <v>7</v>
      </c>
      <c r="E6" s="20" t="s">
        <v>8</v>
      </c>
      <c r="F6" s="20" t="s">
        <v>9</v>
      </c>
      <c r="G6" s="21" t="s">
        <v>47</v>
      </c>
      <c r="I6" t="s">
        <v>10</v>
      </c>
      <c r="J6" t="s">
        <v>11</v>
      </c>
      <c r="K6" t="s">
        <v>1</v>
      </c>
      <c r="L6" t="s">
        <v>12</v>
      </c>
    </row>
    <row r="7" spans="2:12" ht="13.5" thickBot="1">
      <c r="B7" s="22" t="s">
        <v>13</v>
      </c>
      <c r="C7" s="23" t="s">
        <v>14</v>
      </c>
      <c r="D7" s="24">
        <v>2</v>
      </c>
      <c r="E7" s="25">
        <v>0</v>
      </c>
      <c r="F7" s="31">
        <f>E7/$E$27</f>
        <v>0</v>
      </c>
      <c r="G7" s="26">
        <f>F7</f>
        <v>0</v>
      </c>
      <c r="I7">
        <f>IF($G7=0.5,$D7,IF(AND($G7&lt;0.5,$G8&gt;0.5),($D7+(($D8-$D7)/($G8-$G7))*(0.5-$G7)),0))</f>
        <v>0</v>
      </c>
      <c r="J7">
        <f>IF($G7=0.84,$D7,IF(AND($G7&lt;0.75,$G8&gt;0.75),($D7+(($D8-$D7)/($G8-$G7))*(0.75-$G7)),0))</f>
        <v>0</v>
      </c>
      <c r="K7">
        <f>IF($G7=0.84,$D7,IF(AND($G7&lt;0.84,$G8&gt;0.84),($D7+(($D8-$D7)/($G8-$G7))*(0.84-$G7)),0))</f>
        <v>0</v>
      </c>
      <c r="L7">
        <f>IF($G7=0.9,$D7,IF(AND($G7&lt;0.9,$G8&gt;0.9),($D7+(($D8-$D7)/($G8-$G7))*(0.9-$G7)),0))</f>
        <v>0</v>
      </c>
    </row>
    <row r="8" spans="2:12" ht="13.5" thickBot="1">
      <c r="B8" s="27"/>
      <c r="C8" s="28" t="s">
        <v>15</v>
      </c>
      <c r="D8" s="29">
        <v>4</v>
      </c>
      <c r="E8" s="30">
        <v>1</v>
      </c>
      <c r="F8" s="31">
        <f>E8/$E$27</f>
        <v>0.00909090909090909</v>
      </c>
      <c r="G8" s="32">
        <f>F8+G7</f>
        <v>0.00909090909090909</v>
      </c>
      <c r="I8">
        <f aca="true" t="shared" si="0" ref="I8:I23">IF($G8=0.5,$D8,IF(AND($G8&lt;0.5,$G9&gt;0.5),($D8+(($D9-$D8)/($G9-$G8))*(0.5-$G8)),0))</f>
        <v>0</v>
      </c>
      <c r="J8">
        <f aca="true" t="shared" si="1" ref="J8:J23">IF($G8=0.84,$D8,IF(AND($G8&lt;0.75,$G9&gt;0.75),($D8+(($D9-$D8)/($G9-$G8))*(0.75-$G8)),0))</f>
        <v>0</v>
      </c>
      <c r="K8">
        <f aca="true" t="shared" si="2" ref="K8:K23">IF($G8=0.84,$D8,IF(AND($G8&lt;0.84,$G9&gt;0.84),($D8+(($D9-$D8)/($G9-$G8))*(0.84-$G8)),0))</f>
        <v>0</v>
      </c>
      <c r="L8">
        <f aca="true" t="shared" si="3" ref="L8:L23">IF($G8=0.9,$D8,IF(AND($G8&lt;0.9,$G9&gt;0.9),($D8+(($D9-$D8)/($G9-$G8))*(0.9-$G8)),0))</f>
        <v>0</v>
      </c>
    </row>
    <row r="9" spans="2:12" ht="13.5" thickBot="1">
      <c r="B9" s="33"/>
      <c r="C9" s="34" t="s">
        <v>16</v>
      </c>
      <c r="D9" s="35">
        <v>6</v>
      </c>
      <c r="E9" s="36">
        <v>2</v>
      </c>
      <c r="F9" s="31">
        <f aca="true" t="shared" si="4" ref="F9:F25">E9/$E$27</f>
        <v>0.01818181818181818</v>
      </c>
      <c r="G9" s="32">
        <f aca="true" t="shared" si="5" ref="G9:G25">F9+G8</f>
        <v>0.02727272727272727</v>
      </c>
      <c r="I9">
        <f t="shared" si="0"/>
        <v>0</v>
      </c>
      <c r="J9">
        <f t="shared" si="1"/>
        <v>0</v>
      </c>
      <c r="K9">
        <f t="shared" si="2"/>
        <v>0</v>
      </c>
      <c r="L9">
        <f t="shared" si="3"/>
        <v>0</v>
      </c>
    </row>
    <row r="10" spans="2:12" ht="13.5" thickBot="1">
      <c r="B10" s="33"/>
      <c r="C10" s="34" t="s">
        <v>17</v>
      </c>
      <c r="D10" s="35">
        <v>8</v>
      </c>
      <c r="E10" s="36">
        <v>3</v>
      </c>
      <c r="F10" s="31">
        <f t="shared" si="4"/>
        <v>0.02727272727272727</v>
      </c>
      <c r="G10" s="32">
        <f t="shared" si="5"/>
        <v>0.05454545454545454</v>
      </c>
      <c r="I10">
        <f t="shared" si="0"/>
        <v>0</v>
      </c>
      <c r="J10">
        <f t="shared" si="1"/>
        <v>0</v>
      </c>
      <c r="K10">
        <f t="shared" si="2"/>
        <v>0</v>
      </c>
      <c r="L10">
        <f t="shared" si="3"/>
        <v>0</v>
      </c>
    </row>
    <row r="11" spans="2:12" ht="13.5" thickBot="1">
      <c r="B11" s="33"/>
      <c r="C11" s="34" t="s">
        <v>18</v>
      </c>
      <c r="D11" s="35">
        <v>12</v>
      </c>
      <c r="E11" s="36">
        <v>4</v>
      </c>
      <c r="F11" s="31">
        <f t="shared" si="4"/>
        <v>0.03636363636363636</v>
      </c>
      <c r="G11" s="32">
        <f t="shared" si="5"/>
        <v>0.09090909090909091</v>
      </c>
      <c r="I11">
        <f t="shared" si="0"/>
        <v>0</v>
      </c>
      <c r="J11">
        <f t="shared" si="1"/>
        <v>0</v>
      </c>
      <c r="K11">
        <f t="shared" si="2"/>
        <v>0</v>
      </c>
      <c r="L11">
        <f t="shared" si="3"/>
        <v>0</v>
      </c>
    </row>
    <row r="12" spans="2:12" ht="13.5" thickBot="1">
      <c r="B12" s="37" t="s">
        <v>19</v>
      </c>
      <c r="C12" s="34" t="s">
        <v>20</v>
      </c>
      <c r="D12" s="35">
        <v>16</v>
      </c>
      <c r="E12" s="36">
        <v>5</v>
      </c>
      <c r="F12" s="31">
        <f t="shared" si="4"/>
        <v>0.045454545454545456</v>
      </c>
      <c r="G12" s="32">
        <f t="shared" si="5"/>
        <v>0.13636363636363635</v>
      </c>
      <c r="I12">
        <f t="shared" si="0"/>
        <v>0</v>
      </c>
      <c r="J12">
        <f t="shared" si="1"/>
        <v>0</v>
      </c>
      <c r="K12">
        <f t="shared" si="2"/>
        <v>0</v>
      </c>
      <c r="L12">
        <f t="shared" si="3"/>
        <v>0</v>
      </c>
    </row>
    <row r="13" spans="2:12" ht="13.5" thickBot="1">
      <c r="B13" s="33"/>
      <c r="C13" s="34" t="s">
        <v>21</v>
      </c>
      <c r="D13" s="35">
        <v>24</v>
      </c>
      <c r="E13" s="36">
        <v>10</v>
      </c>
      <c r="F13" s="31">
        <f t="shared" si="4"/>
        <v>0.09090909090909091</v>
      </c>
      <c r="G13" s="32">
        <f t="shared" si="5"/>
        <v>0.22727272727272727</v>
      </c>
      <c r="I13">
        <f t="shared" si="0"/>
        <v>0</v>
      </c>
      <c r="J13">
        <f t="shared" si="1"/>
        <v>0</v>
      </c>
      <c r="K13">
        <f t="shared" si="2"/>
        <v>0</v>
      </c>
      <c r="L13">
        <f t="shared" si="3"/>
        <v>0</v>
      </c>
    </row>
    <row r="14" spans="2:12" ht="13.5" thickBot="1">
      <c r="B14" s="33"/>
      <c r="C14" s="34" t="s">
        <v>22</v>
      </c>
      <c r="D14" s="35">
        <v>32</v>
      </c>
      <c r="E14" s="36">
        <v>20</v>
      </c>
      <c r="F14" s="31">
        <f t="shared" si="4"/>
        <v>0.18181818181818182</v>
      </c>
      <c r="G14" s="32">
        <f t="shared" si="5"/>
        <v>0.40909090909090906</v>
      </c>
      <c r="I14">
        <f t="shared" si="0"/>
        <v>37.333333333333336</v>
      </c>
      <c r="J14">
        <f t="shared" si="1"/>
        <v>0</v>
      </c>
      <c r="K14">
        <f t="shared" si="2"/>
        <v>0</v>
      </c>
      <c r="L14">
        <f t="shared" si="3"/>
        <v>0</v>
      </c>
    </row>
    <row r="15" spans="2:12" ht="13.5" thickBot="1">
      <c r="B15" s="33"/>
      <c r="C15" s="34" t="s">
        <v>23</v>
      </c>
      <c r="D15" s="35">
        <v>48</v>
      </c>
      <c r="E15" s="36">
        <v>30</v>
      </c>
      <c r="F15" s="31">
        <f t="shared" si="4"/>
        <v>0.2727272727272727</v>
      </c>
      <c r="G15" s="32">
        <f t="shared" si="5"/>
        <v>0.6818181818181818</v>
      </c>
      <c r="I15">
        <f t="shared" si="0"/>
        <v>0</v>
      </c>
      <c r="J15">
        <f t="shared" si="1"/>
        <v>54.00000000000001</v>
      </c>
      <c r="K15">
        <f t="shared" si="2"/>
        <v>61.92000000000001</v>
      </c>
      <c r="L15">
        <f t="shared" si="3"/>
        <v>0</v>
      </c>
    </row>
    <row r="16" spans="2:12" ht="13.5" thickBot="1">
      <c r="B16" s="33"/>
      <c r="C16" s="34" t="s">
        <v>24</v>
      </c>
      <c r="D16" s="35">
        <v>64</v>
      </c>
      <c r="E16" s="36">
        <v>20</v>
      </c>
      <c r="F16" s="31">
        <f t="shared" si="4"/>
        <v>0.18181818181818182</v>
      </c>
      <c r="G16" s="32">
        <f t="shared" si="5"/>
        <v>0.8636363636363635</v>
      </c>
      <c r="I16">
        <f t="shared" si="0"/>
        <v>0</v>
      </c>
      <c r="J16">
        <f t="shared" si="1"/>
        <v>0</v>
      </c>
      <c r="K16">
        <f t="shared" si="2"/>
        <v>0</v>
      </c>
      <c r="L16">
        <f t="shared" si="3"/>
        <v>76.80000000000004</v>
      </c>
    </row>
    <row r="17" spans="2:12" ht="13.5" thickBot="1">
      <c r="B17" s="27"/>
      <c r="C17" s="28" t="s">
        <v>25</v>
      </c>
      <c r="D17" s="29">
        <v>96</v>
      </c>
      <c r="E17" s="30">
        <v>10</v>
      </c>
      <c r="F17" s="31">
        <f t="shared" si="4"/>
        <v>0.09090909090909091</v>
      </c>
      <c r="G17" s="32">
        <f t="shared" si="5"/>
        <v>0.9545454545454545</v>
      </c>
      <c r="I17">
        <f t="shared" si="0"/>
        <v>0</v>
      </c>
      <c r="J17">
        <f t="shared" si="1"/>
        <v>0</v>
      </c>
      <c r="K17">
        <f t="shared" si="2"/>
        <v>0</v>
      </c>
      <c r="L17">
        <f t="shared" si="3"/>
        <v>0</v>
      </c>
    </row>
    <row r="18" spans="2:12" ht="13.5" thickBot="1">
      <c r="B18" s="37" t="s">
        <v>26</v>
      </c>
      <c r="C18" s="34" t="s">
        <v>27</v>
      </c>
      <c r="D18" s="35">
        <v>128</v>
      </c>
      <c r="E18" s="36">
        <v>5</v>
      </c>
      <c r="F18" s="31">
        <f t="shared" si="4"/>
        <v>0.045454545454545456</v>
      </c>
      <c r="G18" s="32">
        <f t="shared" si="5"/>
        <v>0.9999999999999999</v>
      </c>
      <c r="I18">
        <f t="shared" si="0"/>
        <v>0</v>
      </c>
      <c r="J18">
        <f t="shared" si="1"/>
        <v>0</v>
      </c>
      <c r="K18">
        <f t="shared" si="2"/>
        <v>0</v>
      </c>
      <c r="L18">
        <f t="shared" si="3"/>
        <v>0</v>
      </c>
    </row>
    <row r="19" spans="2:12" ht="13.5" thickBot="1">
      <c r="B19" s="33"/>
      <c r="C19" s="34" t="s">
        <v>28</v>
      </c>
      <c r="D19" s="35">
        <v>192</v>
      </c>
      <c r="E19" s="36">
        <v>0</v>
      </c>
      <c r="F19" s="31">
        <f t="shared" si="4"/>
        <v>0</v>
      </c>
      <c r="G19" s="32">
        <f t="shared" si="5"/>
        <v>0.9999999999999999</v>
      </c>
      <c r="I19">
        <f t="shared" si="0"/>
        <v>0</v>
      </c>
      <c r="J19">
        <f t="shared" si="1"/>
        <v>0</v>
      </c>
      <c r="K19">
        <f t="shared" si="2"/>
        <v>0</v>
      </c>
      <c r="L19">
        <f t="shared" si="3"/>
        <v>0</v>
      </c>
    </row>
    <row r="20" spans="2:12" ht="13.5" thickBot="1">
      <c r="B20" s="33"/>
      <c r="C20" s="34" t="s">
        <v>29</v>
      </c>
      <c r="D20" s="35">
        <v>256</v>
      </c>
      <c r="E20" s="36">
        <v>0</v>
      </c>
      <c r="F20" s="31">
        <f t="shared" si="4"/>
        <v>0</v>
      </c>
      <c r="G20" s="32">
        <f t="shared" si="5"/>
        <v>0.9999999999999999</v>
      </c>
      <c r="I20">
        <f t="shared" si="0"/>
        <v>0</v>
      </c>
      <c r="J20">
        <f t="shared" si="1"/>
        <v>0</v>
      </c>
      <c r="K20">
        <f t="shared" si="2"/>
        <v>0</v>
      </c>
      <c r="L20">
        <f t="shared" si="3"/>
        <v>0</v>
      </c>
    </row>
    <row r="21" spans="2:12" ht="13.5" thickBot="1">
      <c r="B21" s="38"/>
      <c r="C21" s="28" t="s">
        <v>30</v>
      </c>
      <c r="D21" s="29">
        <v>384</v>
      </c>
      <c r="E21" s="30">
        <v>0</v>
      </c>
      <c r="F21" s="31">
        <f t="shared" si="4"/>
        <v>0</v>
      </c>
      <c r="G21" s="32">
        <f t="shared" si="5"/>
        <v>0.9999999999999999</v>
      </c>
      <c r="I21">
        <f t="shared" si="0"/>
        <v>0</v>
      </c>
      <c r="J21">
        <f t="shared" si="1"/>
        <v>0</v>
      </c>
      <c r="K21">
        <f t="shared" si="2"/>
        <v>0</v>
      </c>
      <c r="L21">
        <f t="shared" si="3"/>
        <v>0</v>
      </c>
    </row>
    <row r="22" spans="2:12" ht="13.5" thickBot="1">
      <c r="B22" s="33"/>
      <c r="C22" s="34" t="s">
        <v>31</v>
      </c>
      <c r="D22" s="35">
        <v>512</v>
      </c>
      <c r="E22" s="36">
        <v>0</v>
      </c>
      <c r="F22" s="31">
        <f t="shared" si="4"/>
        <v>0</v>
      </c>
      <c r="G22" s="32">
        <f t="shared" si="5"/>
        <v>0.9999999999999999</v>
      </c>
      <c r="I22">
        <f t="shared" si="0"/>
        <v>0</v>
      </c>
      <c r="J22">
        <f t="shared" si="1"/>
        <v>0</v>
      </c>
      <c r="K22">
        <f t="shared" si="2"/>
        <v>0</v>
      </c>
      <c r="L22">
        <f t="shared" si="3"/>
        <v>0</v>
      </c>
    </row>
    <row r="23" spans="2:12" ht="13.5" thickBot="1">
      <c r="B23" s="37" t="s">
        <v>32</v>
      </c>
      <c r="C23" s="34" t="s">
        <v>33</v>
      </c>
      <c r="D23" s="35">
        <v>1024</v>
      </c>
      <c r="E23" s="36">
        <v>0</v>
      </c>
      <c r="F23" s="31">
        <f t="shared" si="4"/>
        <v>0</v>
      </c>
      <c r="G23" s="32">
        <f t="shared" si="5"/>
        <v>0.9999999999999999</v>
      </c>
      <c r="I23">
        <f t="shared" si="0"/>
        <v>0</v>
      </c>
      <c r="J23">
        <f t="shared" si="1"/>
        <v>0</v>
      </c>
      <c r="K23">
        <f t="shared" si="2"/>
        <v>0</v>
      </c>
      <c r="L23">
        <f t="shared" si="3"/>
        <v>0</v>
      </c>
    </row>
    <row r="24" spans="2:12" ht="13.5" thickBot="1">
      <c r="B24" s="33"/>
      <c r="C24" s="34" t="s">
        <v>34</v>
      </c>
      <c r="D24" s="35">
        <v>2048</v>
      </c>
      <c r="E24" s="36">
        <v>0</v>
      </c>
      <c r="F24" s="31">
        <f t="shared" si="4"/>
        <v>0</v>
      </c>
      <c r="G24" s="32">
        <f t="shared" si="5"/>
        <v>0.9999999999999999</v>
      </c>
      <c r="I24">
        <f>IF($G24=0.5,$D24,IF(AND($G24&lt;0.5,$G25&gt;0.5),($D24+(($D25-$D24)/($G25-$G24))*(0.5-$G24)),0))</f>
        <v>0</v>
      </c>
      <c r="J24">
        <f>IF($G24=0.84,$D24,IF(AND($G24&lt;0.75,$G25&gt;0.75),($D24+(($D25-$D24)/($G25-$G24))*(0.75-$G24)),0))</f>
        <v>0</v>
      </c>
      <c r="K24">
        <f>IF($G24=0.84,$D24,IF(AND($G24&lt;0.84,$G25&gt;0.84),($D24+(($D25-$D24)/($G25-$G24))*(0.84-$G24)),0))</f>
        <v>0</v>
      </c>
      <c r="L24">
        <f>IF($G24=0.9,$D24,IF(AND($G24&lt;0.9,$G25&gt;0.9),($D24+(($D25-$D24)/($G25-$G24))*(0.9-$G24)),0))</f>
        <v>0</v>
      </c>
    </row>
    <row r="25" spans="2:12" ht="13.5" thickBot="1">
      <c r="B25" s="33"/>
      <c r="C25" s="34" t="s">
        <v>35</v>
      </c>
      <c r="D25" s="35">
        <v>4096</v>
      </c>
      <c r="E25" s="36">
        <v>0</v>
      </c>
      <c r="F25" s="31">
        <f t="shared" si="4"/>
        <v>0</v>
      </c>
      <c r="G25" s="32">
        <f t="shared" si="5"/>
        <v>0.9999999999999999</v>
      </c>
      <c r="I25">
        <f>IF($G25=0.5,$D25,IF(AND($G25&lt;0.5,$G26&gt;0.5),($D25+(($D26-$D25)/($G26-$G25))*(0.5-$G25)),0))</f>
        <v>0</v>
      </c>
      <c r="J25">
        <f>IF($G25=0.84,$D25,IF(AND($G25&lt;0.75,$G26&gt;0.75),($D25+(($D26-$D25)/($G26-$G25))*(0.75-$G25)),0))</f>
        <v>0</v>
      </c>
      <c r="K25">
        <f>IF($G25=0.84,$D25,IF(AND($G25&lt;0.84,$G26&gt;0.84),($D25+(($D26-$D25)/($G26-$G25))*(0.84-$G25)),0))</f>
        <v>0</v>
      </c>
      <c r="L25">
        <f>IF($G25=0.9,$D25,IF(AND($G25&lt;0.9,$G26&gt;0.9),($D25+(($D26-$D25)/($G26-$G25))*(0.9-$G25)),0))</f>
        <v>0</v>
      </c>
    </row>
    <row r="26" spans="2:7" ht="12.75">
      <c r="B26" s="39" t="s">
        <v>36</v>
      </c>
      <c r="C26" s="40"/>
      <c r="D26" s="41"/>
      <c r="E26" s="30">
        <v>0</v>
      </c>
      <c r="F26" s="31"/>
      <c r="G26" s="32"/>
    </row>
    <row r="27" spans="2:7" ht="13.5" thickBot="1">
      <c r="B27" s="42"/>
      <c r="C27" s="43"/>
      <c r="D27" s="44" t="s">
        <v>37</v>
      </c>
      <c r="E27" s="45">
        <f>SUM(E7:E26)</f>
        <v>110</v>
      </c>
      <c r="F27" s="46"/>
      <c r="G27" s="47"/>
    </row>
    <row r="28" spans="2:7" ht="12.75" thickBot="1">
      <c r="B28" s="48"/>
      <c r="C28" s="49"/>
      <c r="D28" s="50"/>
      <c r="E28" s="50"/>
      <c r="F28" s="50"/>
      <c r="G28" s="51"/>
    </row>
    <row r="29" spans="2:7" ht="12">
      <c r="B29" s="52"/>
      <c r="C29" s="53"/>
      <c r="D29" s="54"/>
      <c r="E29" s="55"/>
      <c r="F29" s="55"/>
      <c r="G29" s="56"/>
    </row>
    <row r="30" spans="2:7" ht="12">
      <c r="B30" s="52"/>
      <c r="C30" s="53"/>
      <c r="D30" s="54"/>
      <c r="E30" s="55"/>
      <c r="F30" s="55"/>
      <c r="G30" s="56"/>
    </row>
    <row r="31" spans="2:7" ht="12">
      <c r="B31" s="52"/>
      <c r="C31" s="53"/>
      <c r="D31" s="54"/>
      <c r="E31" s="55"/>
      <c r="F31" s="55"/>
      <c r="G31" s="56"/>
    </row>
    <row r="32" spans="2:7" ht="12">
      <c r="B32" s="52"/>
      <c r="C32" s="53"/>
      <c r="D32" s="54"/>
      <c r="E32" s="55"/>
      <c r="F32" s="55"/>
      <c r="G32" s="56"/>
    </row>
    <row r="33" spans="2:7" ht="12">
      <c r="B33" s="52"/>
      <c r="C33" s="53"/>
      <c r="D33" s="54"/>
      <c r="E33" s="55"/>
      <c r="F33" s="55"/>
      <c r="G33" s="56"/>
    </row>
    <row r="34" spans="2:7" ht="12">
      <c r="B34" s="52"/>
      <c r="C34" s="53"/>
      <c r="D34" s="54"/>
      <c r="E34" s="55"/>
      <c r="F34" s="55"/>
      <c r="G34" s="56"/>
    </row>
    <row r="35" spans="2:7" ht="12">
      <c r="B35" s="52"/>
      <c r="C35" s="53"/>
      <c r="D35" s="54"/>
      <c r="E35" s="55"/>
      <c r="F35" s="55"/>
      <c r="G35" s="56"/>
    </row>
    <row r="36" spans="2:7" ht="12">
      <c r="B36" s="52"/>
      <c r="C36" s="53"/>
      <c r="D36" s="54"/>
      <c r="E36" s="55"/>
      <c r="F36" s="55"/>
      <c r="G36" s="56"/>
    </row>
    <row r="37" spans="2:7" ht="12">
      <c r="B37" s="52"/>
      <c r="C37" s="55"/>
      <c r="D37" s="54"/>
      <c r="E37" s="55"/>
      <c r="F37" s="55"/>
      <c r="G37" s="56"/>
    </row>
    <row r="38" spans="2:7" ht="12">
      <c r="B38" s="52"/>
      <c r="C38" s="55"/>
      <c r="D38" s="54"/>
      <c r="E38" s="55"/>
      <c r="F38" s="55"/>
      <c r="G38" s="56"/>
    </row>
    <row r="39" spans="2:7" ht="12">
      <c r="B39" s="52"/>
      <c r="C39" s="55"/>
      <c r="D39" s="54"/>
      <c r="E39" s="55"/>
      <c r="F39" s="55"/>
      <c r="G39" s="56"/>
    </row>
    <row r="40" spans="2:7" ht="12">
      <c r="B40" s="52"/>
      <c r="C40" s="55"/>
      <c r="D40" s="54"/>
      <c r="E40" s="55"/>
      <c r="F40" s="55"/>
      <c r="G40" s="56"/>
    </row>
    <row r="41" spans="2:7" ht="12">
      <c r="B41" s="52"/>
      <c r="C41" s="55"/>
      <c r="D41" s="54"/>
      <c r="E41" s="55"/>
      <c r="F41" s="55"/>
      <c r="G41" s="56"/>
    </row>
    <row r="42" spans="2:7" ht="12">
      <c r="B42" s="52"/>
      <c r="C42" s="55"/>
      <c r="D42" s="54"/>
      <c r="E42" s="55"/>
      <c r="F42" s="55"/>
      <c r="G42" s="56"/>
    </row>
    <row r="43" spans="2:7" ht="12">
      <c r="B43" s="52"/>
      <c r="C43" s="55"/>
      <c r="D43" s="54"/>
      <c r="E43" s="55"/>
      <c r="F43" s="55"/>
      <c r="G43" s="56"/>
    </row>
    <row r="44" spans="2:7" ht="12">
      <c r="B44" s="52"/>
      <c r="C44" s="55"/>
      <c r="D44" s="54"/>
      <c r="E44" s="55"/>
      <c r="F44" s="55"/>
      <c r="G44" s="56"/>
    </row>
    <row r="45" spans="2:7" ht="12">
      <c r="B45" s="52"/>
      <c r="C45" s="55"/>
      <c r="D45" s="54"/>
      <c r="E45" s="55"/>
      <c r="F45" s="55"/>
      <c r="G45" s="56"/>
    </row>
    <row r="46" spans="2:7" ht="12">
      <c r="B46" s="52"/>
      <c r="C46" s="55"/>
      <c r="D46" s="54"/>
      <c r="E46" s="55"/>
      <c r="F46" s="55"/>
      <c r="G46" s="56"/>
    </row>
    <row r="47" spans="2:7" ht="12">
      <c r="B47" s="52"/>
      <c r="C47" s="55"/>
      <c r="D47" s="54"/>
      <c r="E47" s="55"/>
      <c r="F47" s="55"/>
      <c r="G47" s="56"/>
    </row>
    <row r="48" spans="2:7" ht="12">
      <c r="B48" s="52"/>
      <c r="C48" s="55"/>
      <c r="D48" s="54"/>
      <c r="E48" s="55"/>
      <c r="F48" s="55"/>
      <c r="G48" s="56"/>
    </row>
    <row r="49" spans="2:7" ht="12">
      <c r="B49" s="52"/>
      <c r="C49" s="55"/>
      <c r="D49" s="54"/>
      <c r="E49" s="55"/>
      <c r="F49" s="55"/>
      <c r="G49" s="56"/>
    </row>
    <row r="50" spans="2:7" ht="12.75" thickBot="1">
      <c r="B50" s="57"/>
      <c r="C50" s="58"/>
      <c r="D50" s="59"/>
      <c r="E50" s="58"/>
      <c r="F50" s="58"/>
      <c r="G50" s="60"/>
    </row>
    <row r="51" spans="2:9" ht="12.75" thickTop="1">
      <c r="B51" t="s">
        <v>38</v>
      </c>
      <c r="C51">
        <f>LARGE(I7:I25,1)</f>
        <v>37.333333333333336</v>
      </c>
      <c r="D51" t="s">
        <v>39</v>
      </c>
      <c r="E51">
        <f>LARGE(J7:J25,1)</f>
        <v>54.00000000000001</v>
      </c>
      <c r="F51" t="s">
        <v>40</v>
      </c>
      <c r="G51">
        <f>LARGE(K7:K25,1)</f>
        <v>61.92000000000001</v>
      </c>
      <c r="H51" t="s">
        <v>41</v>
      </c>
      <c r="I51">
        <f>LARGE(L7:L25,1)</f>
        <v>76.80000000000004</v>
      </c>
    </row>
    <row r="56" ht="12">
      <c r="E56" s="61" t="s">
        <v>42</v>
      </c>
    </row>
    <row r="57" spans="2:5" ht="12">
      <c r="B57" s="61"/>
      <c r="C57" s="61" t="s">
        <v>43</v>
      </c>
      <c r="D57" s="61" t="s">
        <v>44</v>
      </c>
      <c r="E57" t="s">
        <v>45</v>
      </c>
    </row>
    <row r="58" spans="2:5" ht="12">
      <c r="B58" s="62"/>
      <c r="C58" s="62">
        <f>((I51/25.4)^(1/6))/44.4</f>
        <v>0.02708350995399673</v>
      </c>
      <c r="D58" s="62">
        <f>((E51/25.4)^(1/6))/39</f>
        <v>0.029075603211841654</v>
      </c>
      <c r="E58" s="62">
        <v>0.0317</v>
      </c>
    </row>
    <row r="59" spans="2:5" ht="12">
      <c r="B59" s="61"/>
      <c r="C59" s="61"/>
      <c r="D59" s="61"/>
      <c r="E59" s="61"/>
    </row>
    <row r="60" spans="2:5" ht="12">
      <c r="B60" s="63"/>
      <c r="C60" s="61"/>
      <c r="D60" s="61"/>
      <c r="E60" s="6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Clark</dc:creator>
  <cp:keywords/>
  <dc:description/>
  <cp:lastModifiedBy>Computer Services</cp:lastModifiedBy>
  <dcterms:created xsi:type="dcterms:W3CDTF">2001-02-28T20:43:37Z</dcterms:created>
  <dcterms:modified xsi:type="dcterms:W3CDTF">2005-06-07T22:24:32Z</dcterms:modified>
  <cp:category/>
  <cp:version/>
  <cp:contentType/>
  <cp:contentStatus/>
</cp:coreProperties>
</file>