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chartsheets/sheet3.xml" ContentType="application/vnd.openxmlformats-officedocument.spreadsheetml.chart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chartsheets/sheet4.xml" ContentType="application/vnd.openxmlformats-officedocument.spreadsheetml.chart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chartsheets/sheet5.xml" ContentType="application/vnd.openxmlformats-officedocument.spreadsheetml.chartsheet+xml"/>
  <Override PartName="/xl/drawings/drawing7.xml" ContentType="application/vnd.openxmlformats-officedocument.drawing+xml"/>
  <Override PartName="/xl/worksheets/sheet7.xml" ContentType="application/vnd.openxmlformats-officedocument.spreadsheetml.worksheet+xml"/>
  <Override PartName="/xl/chartsheets/sheet6.xml" ContentType="application/vnd.openxmlformats-officedocument.spreadsheetml.chart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chartsheets/sheet7.xml" ContentType="application/vnd.openxmlformats-officedocument.spreadsheetml.chartsheet+xml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chartsheets/sheet8.xml" ContentType="application/vnd.openxmlformats-officedocument.spreadsheetml.chartsheet+xml"/>
  <Override PartName="/xl/drawings/drawing10.xml" ContentType="application/vnd.openxmlformats-officedocument.drawing+xml"/>
  <Override PartName="/xl/worksheets/sheet10.xml" ContentType="application/vnd.openxmlformats-officedocument.spreadsheetml.worksheet+xml"/>
  <Override PartName="/xl/chartsheets/sheet9.xml" ContentType="application/vnd.openxmlformats-officedocument.spreadsheetml.chartsheet+xml"/>
  <Override PartName="/xl/drawings/drawing12.xml" ContentType="application/vnd.openxmlformats-officedocument.drawing+xml"/>
  <Override PartName="/xl/worksheets/sheet11.xml" ContentType="application/vnd.openxmlformats-officedocument.spreadsheetml.worksheet+xml"/>
  <Override PartName="/xl/drawings/drawing13.xml" ContentType="application/vnd.openxmlformats-officedocument.drawing+xml"/>
  <Override PartName="/xl/chartsheets/sheet10.xml" ContentType="application/vnd.openxmlformats-officedocument.spreadsheetml.chartsheet+xml"/>
  <Override PartName="/xl/drawings/drawing15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1.xml" ContentType="application/vnd.openxmlformats-officedocument.drawingml.chartshapes+xml"/>
  <Override PartName="/xl/drawings/drawing1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6" yWindow="65496" windowWidth="17340" windowHeight="10980" firstSheet="10" activeTab="10"/>
  </bookViews>
  <sheets>
    <sheet name="Chart10" sheetId="1" r:id="rId1"/>
    <sheet name="sample 10" sheetId="2" r:id="rId2"/>
    <sheet name="Chart17" sheetId="3" r:id="rId3"/>
    <sheet name="histogram 17" sheetId="4" r:id="rId4"/>
    <sheet name="Both 17" sheetId="5" r:id="rId5"/>
    <sheet name="sample 17" sheetId="6" r:id="rId6"/>
    <sheet name="Chart11" sheetId="7" r:id="rId7"/>
    <sheet name="sample 11" sheetId="8" r:id="rId8"/>
    <sheet name="Chart16" sheetId="9" r:id="rId9"/>
    <sheet name="sample 16" sheetId="10" r:id="rId10"/>
    <sheet name="Chart9" sheetId="11" r:id="rId11"/>
    <sheet name="Sample 9" sheetId="12" r:id="rId12"/>
    <sheet name="Chart8" sheetId="13" r:id="rId13"/>
    <sheet name="sample 8" sheetId="14" r:id="rId14"/>
    <sheet name="Chart15" sheetId="15" r:id="rId15"/>
    <sheet name="sample 15" sheetId="16" r:id="rId16"/>
    <sheet name="Chart13" sheetId="17" r:id="rId17"/>
    <sheet name="sample 13" sheetId="18" r:id="rId18"/>
    <sheet name="Chart 20" sheetId="19" r:id="rId19"/>
    <sheet name="sample 20" sheetId="20" r:id="rId20"/>
    <sheet name="Chart 21" sheetId="21" r:id="rId21"/>
    <sheet name="sample 21" sheetId="22" r:id="rId22"/>
  </sheets>
  <definedNames/>
  <calcPr fullCalcOnLoad="1"/>
</workbook>
</file>

<file path=xl/sharedStrings.xml><?xml version="1.0" encoding="utf-8"?>
<sst xmlns="http://schemas.openxmlformats.org/spreadsheetml/2006/main" count="507" uniqueCount="77">
  <si>
    <t>Bag</t>
  </si>
  <si>
    <t>Total Weight of Sample &amp; Bag</t>
  </si>
  <si>
    <t>Weight of Sample</t>
  </si>
  <si>
    <t>Weight of Material &gt; -8 phi</t>
  </si>
  <si>
    <t>Weight of Material &gt; -4 phi</t>
  </si>
  <si>
    <t>Weight of Material &gt; -2 phi</t>
  </si>
  <si>
    <t>Weight of Material &gt; -1 phi</t>
  </si>
  <si>
    <t>Weight of Remaing Sample</t>
  </si>
  <si>
    <t>Weight of Split Sample</t>
  </si>
  <si>
    <t>Split sample % of Total</t>
  </si>
  <si>
    <t>Weighting Factor (Inverse of above)</t>
  </si>
  <si>
    <t>Weight of Material &gt; 0.0 phi &amp; bag</t>
  </si>
  <si>
    <t>Weight of Material &gt; 0.5 phi, &lt; 0.0 phi &amp; bag</t>
  </si>
  <si>
    <t>Weight of Material &gt; 1.0 phi, &lt; 0.5 phi &amp; bag</t>
  </si>
  <si>
    <t>Weight of Material &gt; 1.5 phi, &lt; 1.0 phi &amp; bag</t>
  </si>
  <si>
    <t>Weight of Material &gt; 2.0 phi, &lt; 1.5 phi &amp; bag</t>
  </si>
  <si>
    <t>Weight of Material &gt; 2.5 phi, &lt; 2.0 phi &amp; bag</t>
  </si>
  <si>
    <t>Weight of Material &gt; 3.0 phi, &lt; 2.5 phi &amp; bag</t>
  </si>
  <si>
    <t>Weight of Material &gt; 3.5 phi, &lt; 3.0 phi &amp; bag</t>
  </si>
  <si>
    <t>Weight of Material &gt; 4.0 phi, &lt; 3.5 phi &amp; bag</t>
  </si>
  <si>
    <t>Weight of Material &lt; 4.0 phi (clay/silt) &amp; bag</t>
  </si>
  <si>
    <t>Weight of Sample bag</t>
  </si>
  <si>
    <t>Grain Size</t>
  </si>
  <si>
    <t>Sample Weight</t>
  </si>
  <si>
    <t>Material &gt; 0.0 phi</t>
  </si>
  <si>
    <t>Material &gt; 0.5 phi, &lt; 0.0 phi</t>
  </si>
  <si>
    <t>Material &gt; 1.0 phi, &lt; 0.5 phi</t>
  </si>
  <si>
    <t>Material &gt; 1.5 phi, &lt; 1.0 phi</t>
  </si>
  <si>
    <t>Material &gt; 2.0 phi, &lt; 1.5 phi</t>
  </si>
  <si>
    <t>Material &gt; 2.5 phi, &lt; 2.0 phi</t>
  </si>
  <si>
    <t>Material &gt; 3.0 phi, &lt; 2.5 phi</t>
  </si>
  <si>
    <t>Material &gt; 3.5 phi, &lt; 3.0 phi</t>
  </si>
  <si>
    <t>Material &gt; 4.0 phi, &lt; 3.5 phi</t>
  </si>
  <si>
    <t>Material &lt; 4.0 phi (clay/silt)</t>
  </si>
  <si>
    <t>% Aggregates</t>
  </si>
  <si>
    <t>Weight of Aggregates</t>
  </si>
  <si>
    <t>Weight Corrected for Aggregates</t>
  </si>
  <si>
    <t>Weight Corrected for Spliting</t>
  </si>
  <si>
    <t>Corrected Weight % of Total sample</t>
  </si>
  <si>
    <t>Material &gt; -8 phi</t>
  </si>
  <si>
    <t>Material &gt; -4 phi</t>
  </si>
  <si>
    <t>Material &gt; -2 phi</t>
  </si>
  <si>
    <t>Material &gt; -1 phi</t>
  </si>
  <si>
    <t>Total</t>
  </si>
  <si>
    <t>Sample # 10</t>
  </si>
  <si>
    <t>Sample # 17</t>
  </si>
  <si>
    <t>Cumulative Weight %</t>
  </si>
  <si>
    <t xml:space="preserve">Phi </t>
  </si>
  <si>
    <t>Sample # 13</t>
  </si>
  <si>
    <t>Phi Size</t>
  </si>
  <si>
    <t>Sample # 15</t>
  </si>
  <si>
    <t>Sample # 8</t>
  </si>
  <si>
    <t>Sample # 9</t>
  </si>
  <si>
    <t>Sample # 16</t>
  </si>
  <si>
    <t>Sample # 11</t>
  </si>
  <si>
    <t>Std Dev</t>
  </si>
  <si>
    <t>skew</t>
  </si>
  <si>
    <t>Bin</t>
  </si>
  <si>
    <t>More</t>
  </si>
  <si>
    <t>Frequency</t>
  </si>
  <si>
    <t>Cumulative %</t>
  </si>
  <si>
    <t>Sample # 20</t>
  </si>
  <si>
    <t>Graphical Method for determining grain size characteristics</t>
  </si>
  <si>
    <t>Φ5</t>
  </si>
  <si>
    <t>Φ25</t>
  </si>
  <si>
    <t>Φ16</t>
  </si>
  <si>
    <t>Φ75</t>
  </si>
  <si>
    <t>Φ50</t>
  </si>
  <si>
    <t>Φ84</t>
  </si>
  <si>
    <t>Φ95</t>
  </si>
  <si>
    <t>mean</t>
  </si>
  <si>
    <t>mode</t>
  </si>
  <si>
    <t>Median</t>
  </si>
  <si>
    <t>Std. Dev.</t>
  </si>
  <si>
    <t>Skewness</t>
  </si>
  <si>
    <t>Kurtosis</t>
  </si>
  <si>
    <t>Sample # 21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</si>
</sst>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5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sz val="10.5"/>
      <name val="Arial"/>
      <family val="0"/>
    </font>
    <font>
      <b/>
      <sz val="10.5"/>
      <name val="Arial"/>
      <family val="0"/>
    </font>
    <font>
      <sz val="28.75"/>
      <name val="Arial"/>
      <family val="0"/>
    </font>
    <font>
      <b/>
      <sz val="34.5"/>
      <name val="Arial"/>
      <family val="0"/>
    </font>
    <font>
      <b/>
      <sz val="28.75"/>
      <name val="Arial"/>
      <family val="0"/>
    </font>
    <font>
      <i/>
      <sz val="10"/>
      <name val="Arial"/>
      <family val="0"/>
    </font>
    <font>
      <sz val="9.5"/>
      <name val="Arial"/>
      <family val="0"/>
    </font>
    <font>
      <sz val="27.5"/>
      <name val="Arial"/>
      <family val="0"/>
    </font>
    <font>
      <b/>
      <sz val="32.75"/>
      <name val="Arial"/>
      <family val="0"/>
    </font>
    <font>
      <b/>
      <sz val="27.5"/>
      <name val="Arial"/>
      <family val="0"/>
    </font>
    <font>
      <u val="single"/>
      <sz val="10"/>
      <color indexed="61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2" fillId="0" borderId="0" xfId="0" applyNumberFormat="1" applyFont="1" applyAlignment="1">
      <alignment/>
    </xf>
    <xf numFmtId="0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8" fillId="0" borderId="2" xfId="0" applyFont="1" applyFill="1" applyBorder="1" applyAlignment="1">
      <alignment horizontal="center"/>
    </xf>
    <xf numFmtId="9" fontId="0" fillId="0" borderId="0" xfId="0" applyNumberFormat="1" applyFill="1" applyBorder="1" applyAlignment="1">
      <alignment/>
    </xf>
    <xf numFmtId="9" fontId="0" fillId="0" borderId="1" xfId="0" applyNumberFormat="1" applyFill="1" applyBorder="1" applyAlignment="1">
      <alignment/>
    </xf>
    <xf numFmtId="164" fontId="0" fillId="0" borderId="3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164" fontId="0" fillId="0" borderId="6" xfId="0" applyNumberFormat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0" fillId="0" borderId="7" xfId="0" applyBorder="1" applyAlignment="1">
      <alignment/>
    </xf>
    <xf numFmtId="2" fontId="0" fillId="0" borderId="0" xfId="0" applyNumberFormat="1" applyBorder="1" applyAlignment="1">
      <alignment/>
    </xf>
    <xf numFmtId="164" fontId="0" fillId="0" borderId="8" xfId="0" applyNumberFormat="1" applyBorder="1" applyAlignment="1">
      <alignment/>
    </xf>
    <xf numFmtId="2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9" xfId="0" applyBorder="1" applyAlignment="1">
      <alignment/>
    </xf>
    <xf numFmtId="0" fontId="0" fillId="0" borderId="3" xfId="0" applyBorder="1" applyAlignment="1">
      <alignment/>
    </xf>
    <xf numFmtId="164" fontId="0" fillId="0" borderId="4" xfId="0" applyNumberFormat="1" applyBorder="1" applyAlignment="1">
      <alignment/>
    </xf>
    <xf numFmtId="164" fontId="0" fillId="0" borderId="4" xfId="0" applyNumberFormat="1" applyBorder="1" applyAlignment="1">
      <alignment wrapText="1"/>
    </xf>
    <xf numFmtId="0" fontId="0" fillId="0" borderId="4" xfId="0" applyBorder="1" applyAlignment="1">
      <alignment wrapText="1"/>
    </xf>
    <xf numFmtId="164" fontId="0" fillId="0" borderId="5" xfId="0" applyNumberFormat="1" applyBorder="1" applyAlignment="1">
      <alignment wrapText="1"/>
    </xf>
    <xf numFmtId="0" fontId="0" fillId="0" borderId="6" xfId="0" applyBorder="1" applyAlignment="1">
      <alignment/>
    </xf>
    <xf numFmtId="164" fontId="2" fillId="0" borderId="0" xfId="0" applyNumberFormat="1" applyFont="1" applyBorder="1" applyAlignment="1">
      <alignment/>
    </xf>
    <xf numFmtId="164" fontId="0" fillId="0" borderId="0" xfId="0" applyNumberFormat="1" applyBorder="1" applyAlignment="1">
      <alignment wrapText="1"/>
    </xf>
    <xf numFmtId="164" fontId="0" fillId="0" borderId="7" xfId="0" applyNumberFormat="1" applyBorder="1" applyAlignment="1">
      <alignment/>
    </xf>
    <xf numFmtId="0" fontId="0" fillId="0" borderId="8" xfId="0" applyBorder="1" applyAlignment="1">
      <alignment/>
    </xf>
    <xf numFmtId="164" fontId="2" fillId="0" borderId="1" xfId="0" applyNumberFormat="1" applyFont="1" applyBorder="1" applyAlignment="1">
      <alignment/>
    </xf>
    <xf numFmtId="164" fontId="0" fillId="0" borderId="1" xfId="0" applyNumberFormat="1" applyBorder="1" applyAlignment="1">
      <alignment wrapText="1"/>
    </xf>
    <xf numFmtId="164" fontId="0" fillId="0" borderId="1" xfId="0" applyNumberFormat="1" applyBorder="1" applyAlignment="1">
      <alignment/>
    </xf>
    <xf numFmtId="164" fontId="0" fillId="0" borderId="9" xfId="0" applyNumberFormat="1" applyBorder="1" applyAlignment="1">
      <alignment/>
    </xf>
    <xf numFmtId="164" fontId="0" fillId="0" borderId="10" xfId="0" applyNumberFormat="1" applyBorder="1" applyAlignment="1">
      <alignment/>
    </xf>
    <xf numFmtId="164" fontId="0" fillId="0" borderId="11" xfId="0" applyNumberForma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worksheet" Target="worksheets/sheet4.xml" /><Relationship Id="rId7" Type="http://schemas.openxmlformats.org/officeDocument/2006/relationships/chartsheet" Target="chartsheets/sheet3.xml" /><Relationship Id="rId8" Type="http://schemas.openxmlformats.org/officeDocument/2006/relationships/worksheet" Target="worksheets/sheet5.xml" /><Relationship Id="rId9" Type="http://schemas.openxmlformats.org/officeDocument/2006/relationships/chartsheet" Target="chartsheets/sheet4.xml" /><Relationship Id="rId10" Type="http://schemas.openxmlformats.org/officeDocument/2006/relationships/worksheet" Target="worksheets/sheet6.xml" /><Relationship Id="rId11" Type="http://schemas.openxmlformats.org/officeDocument/2006/relationships/chartsheet" Target="chartsheets/sheet5.xml" /><Relationship Id="rId12" Type="http://schemas.openxmlformats.org/officeDocument/2006/relationships/worksheet" Target="worksheets/sheet7.xml" /><Relationship Id="rId13" Type="http://schemas.openxmlformats.org/officeDocument/2006/relationships/chartsheet" Target="chartsheets/sheet6.xml" /><Relationship Id="rId14" Type="http://schemas.openxmlformats.org/officeDocument/2006/relationships/worksheet" Target="worksheets/sheet8.xml" /><Relationship Id="rId15" Type="http://schemas.openxmlformats.org/officeDocument/2006/relationships/chartsheet" Target="chartsheets/sheet7.xml" /><Relationship Id="rId16" Type="http://schemas.openxmlformats.org/officeDocument/2006/relationships/worksheet" Target="worksheets/sheet9.xml" /><Relationship Id="rId17" Type="http://schemas.openxmlformats.org/officeDocument/2006/relationships/chartsheet" Target="chartsheets/sheet8.xml" /><Relationship Id="rId18" Type="http://schemas.openxmlformats.org/officeDocument/2006/relationships/worksheet" Target="worksheets/sheet10.xml" /><Relationship Id="rId19" Type="http://schemas.openxmlformats.org/officeDocument/2006/relationships/chartsheet" Target="chartsheets/sheet9.xml" /><Relationship Id="rId20" Type="http://schemas.openxmlformats.org/officeDocument/2006/relationships/worksheet" Target="worksheets/sheet11.xml" /><Relationship Id="rId21" Type="http://schemas.openxmlformats.org/officeDocument/2006/relationships/chartsheet" Target="chartsheets/sheet10.xml" /><Relationship Id="rId22" Type="http://schemas.openxmlformats.org/officeDocument/2006/relationships/worksheet" Target="worksheets/sheet1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Sample 10- "Boulders" at Bottom of Hill North Side of Gravel Pit near Hayward, WI 
Cumulative Weight %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'sample 10'!$I$24</c:f>
              <c:strCache>
                <c:ptCount val="1"/>
                <c:pt idx="0">
                  <c:v>Cumulative Weight %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'sample 10'!$H$25:$H$38</c:f>
              <c:numCache>
                <c:ptCount val="14"/>
                <c:pt idx="0">
                  <c:v>-8</c:v>
                </c:pt>
                <c:pt idx="1">
                  <c:v>-4</c:v>
                </c:pt>
                <c:pt idx="2">
                  <c:v>-2</c:v>
                </c:pt>
                <c:pt idx="3">
                  <c:v>-1</c:v>
                </c:pt>
                <c:pt idx="4">
                  <c:v>0</c:v>
                </c:pt>
                <c:pt idx="5">
                  <c:v>0.5</c:v>
                </c:pt>
                <c:pt idx="6">
                  <c:v>1</c:v>
                </c:pt>
                <c:pt idx="7">
                  <c:v>1.5</c:v>
                </c:pt>
                <c:pt idx="8">
                  <c:v>2</c:v>
                </c:pt>
                <c:pt idx="9">
                  <c:v>2.5</c:v>
                </c:pt>
                <c:pt idx="10">
                  <c:v>3</c:v>
                </c:pt>
                <c:pt idx="11">
                  <c:v>3.5</c:v>
                </c:pt>
                <c:pt idx="12">
                  <c:v>4</c:v>
                </c:pt>
                <c:pt idx="13">
                  <c:v>4.5</c:v>
                </c:pt>
              </c:numCache>
            </c:numRef>
          </c:xVal>
          <c:yVal>
            <c:numRef>
              <c:f>'sample 10'!$I$25:$I$38</c:f>
              <c:numCache>
                <c:ptCount val="14"/>
                <c:pt idx="3">
                  <c:v>4.404145077720208</c:v>
                </c:pt>
                <c:pt idx="4">
                  <c:v>9.445994420087686</c:v>
                </c:pt>
                <c:pt idx="5">
                  <c:v>13.351933041052215</c:v>
                </c:pt>
                <c:pt idx="6">
                  <c:v>16.899163013152652</c:v>
                </c:pt>
                <c:pt idx="7">
                  <c:v>17.77600637704265</c:v>
                </c:pt>
                <c:pt idx="8">
                  <c:v>19.230769230769234</c:v>
                </c:pt>
                <c:pt idx="9">
                  <c:v>20.227182144280594</c:v>
                </c:pt>
                <c:pt idx="10">
                  <c:v>26.664009565563973</c:v>
                </c:pt>
                <c:pt idx="11">
                  <c:v>33.738541251494624</c:v>
                </c:pt>
                <c:pt idx="12">
                  <c:v>55.71941012355521</c:v>
                </c:pt>
                <c:pt idx="13">
                  <c:v>98.0868872060582</c:v>
                </c:pt>
              </c:numCache>
            </c:numRef>
          </c:yVal>
          <c:smooth val="1"/>
        </c:ser>
        <c:axId val="31519164"/>
        <c:axId val="15237021"/>
      </c:scatterChart>
      <c:valAx>
        <c:axId val="31519164"/>
        <c:scaling>
          <c:orientation val="minMax"/>
          <c:max val="4.5"/>
          <c:min val="-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Phi Size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cross"/>
        <c:tickLblPos val="nextTo"/>
        <c:crossAx val="15237021"/>
        <c:crosses val="autoZero"/>
        <c:crossBetween val="midCat"/>
        <c:dispUnits/>
        <c:majorUnit val="1"/>
        <c:minorUnit val="0.5"/>
      </c:valAx>
      <c:valAx>
        <c:axId val="15237021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Cumulative Weight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cross"/>
        <c:tickLblPos val="nextTo"/>
        <c:crossAx val="31519164"/>
        <c:crossesAt val="-1"/>
        <c:crossBetween val="midCat"/>
        <c:dispUnits/>
        <c:majorUnit val="10"/>
        <c:minorUnit val="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Sample 13- Glacial Outwash?- East Side of Hill, ~ 15ft from Bottom, (Inc. Small Scale X-beds; Gravel Pit near Hayward, WI
Cumulative Weight %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'sample 13'!$I$24</c:f>
              <c:strCache>
                <c:ptCount val="1"/>
                <c:pt idx="0">
                  <c:v>Cumulative Weight %</c:v>
                </c:pt>
              </c:strCache>
            </c:strRef>
          </c:tx>
          <c:spPr>
            <a:ln w="127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'sample 13'!$H$25:$H$38</c:f>
              <c:numCache>
                <c:ptCount val="14"/>
                <c:pt idx="0">
                  <c:v>-8</c:v>
                </c:pt>
                <c:pt idx="1">
                  <c:v>-4</c:v>
                </c:pt>
                <c:pt idx="2">
                  <c:v>-2</c:v>
                </c:pt>
                <c:pt idx="3">
                  <c:v>-1</c:v>
                </c:pt>
                <c:pt idx="4">
                  <c:v>0</c:v>
                </c:pt>
                <c:pt idx="5">
                  <c:v>0.5</c:v>
                </c:pt>
                <c:pt idx="6">
                  <c:v>1</c:v>
                </c:pt>
                <c:pt idx="7">
                  <c:v>1.5</c:v>
                </c:pt>
                <c:pt idx="8">
                  <c:v>2</c:v>
                </c:pt>
                <c:pt idx="9">
                  <c:v>2.5</c:v>
                </c:pt>
                <c:pt idx="10">
                  <c:v>3</c:v>
                </c:pt>
                <c:pt idx="11">
                  <c:v>3.5</c:v>
                </c:pt>
                <c:pt idx="12">
                  <c:v>4</c:v>
                </c:pt>
                <c:pt idx="13">
                  <c:v>4.5</c:v>
                </c:pt>
              </c:numCache>
            </c:numRef>
          </c:xVal>
          <c:yVal>
            <c:numRef>
              <c:f>'sample 13'!$I$25:$I$38</c:f>
              <c:numCache>
                <c:ptCount val="14"/>
                <c:pt idx="2">
                  <c:v>0.9</c:v>
                </c:pt>
                <c:pt idx="3">
                  <c:v>1.6029524000803375</c:v>
                </c:pt>
                <c:pt idx="4">
                  <c:v>1.8238802972484434</c:v>
                </c:pt>
                <c:pt idx="5">
                  <c:v>2.0849769029925684</c:v>
                </c:pt>
                <c:pt idx="6">
                  <c:v>2.3661578630247035</c:v>
                </c:pt>
                <c:pt idx="7">
                  <c:v>3.169532034545089</c:v>
                </c:pt>
                <c:pt idx="8">
                  <c:v>4.053243623217513</c:v>
                </c:pt>
                <c:pt idx="9">
                  <c:v>6.744547097810804</c:v>
                </c:pt>
                <c:pt idx="10">
                  <c:v>18.39347258485639</c:v>
                </c:pt>
                <c:pt idx="11">
                  <c:v>41.24946776461135</c:v>
                </c:pt>
                <c:pt idx="12">
                  <c:v>49.484053022695306</c:v>
                </c:pt>
                <c:pt idx="13">
                  <c:v>99.87569793131148</c:v>
                </c:pt>
              </c:numCache>
            </c:numRef>
          </c:yVal>
          <c:smooth val="1"/>
        </c:ser>
        <c:axId val="32733770"/>
        <c:axId val="26168475"/>
      </c:scatterChart>
      <c:valAx>
        <c:axId val="32733770"/>
        <c:scaling>
          <c:orientation val="minMax"/>
          <c:max val="4.5"/>
          <c:min val="-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Phi Size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cross"/>
        <c:tickLblPos val="nextTo"/>
        <c:crossAx val="26168475"/>
        <c:crosses val="autoZero"/>
        <c:crossBetween val="midCat"/>
        <c:dispUnits/>
        <c:majorUnit val="1"/>
        <c:minorUnit val="0.5"/>
      </c:valAx>
      <c:valAx>
        <c:axId val="26168475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Cumulative Weight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cross"/>
        <c:tickLblPos val="nextTo"/>
        <c:crossAx val="32733770"/>
        <c:crossesAt val="-1"/>
        <c:crossBetween val="midCat"/>
        <c:dispUnits/>
        <c:majorUnit val="10"/>
        <c:minorUnit val="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Sample 20: Submarine Ripples- Portage Lake Public Access Hwy. 203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'sample 20'!$H$26:$H$38</c:f>
              <c:numCache>
                <c:ptCount val="13"/>
                <c:pt idx="0">
                  <c:v>-4</c:v>
                </c:pt>
                <c:pt idx="1">
                  <c:v>-2</c:v>
                </c:pt>
                <c:pt idx="2">
                  <c:v>-1</c:v>
                </c:pt>
                <c:pt idx="3">
                  <c:v>0</c:v>
                </c:pt>
                <c:pt idx="4">
                  <c:v>0.5</c:v>
                </c:pt>
                <c:pt idx="5">
                  <c:v>1</c:v>
                </c:pt>
                <c:pt idx="6">
                  <c:v>1.5</c:v>
                </c:pt>
                <c:pt idx="7">
                  <c:v>2</c:v>
                </c:pt>
                <c:pt idx="8">
                  <c:v>2.5</c:v>
                </c:pt>
                <c:pt idx="9">
                  <c:v>3</c:v>
                </c:pt>
                <c:pt idx="10">
                  <c:v>3.5</c:v>
                </c:pt>
                <c:pt idx="11">
                  <c:v>4</c:v>
                </c:pt>
                <c:pt idx="12">
                  <c:v>4.5</c:v>
                </c:pt>
              </c:numCache>
            </c:numRef>
          </c:xVal>
          <c:yVal>
            <c:numRef>
              <c:f>'sample 20'!$I$26:$I$38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2.660866046135168</c:v>
                </c:pt>
                <c:pt idx="4">
                  <c:v>4.309995953055443</c:v>
                </c:pt>
                <c:pt idx="5">
                  <c:v>7.385673816268717</c:v>
                </c:pt>
                <c:pt idx="6">
                  <c:v>19.961554026709834</c:v>
                </c:pt>
                <c:pt idx="7">
                  <c:v>51.92229866450829</c:v>
                </c:pt>
                <c:pt idx="8">
                  <c:v>73.1991096721975</c:v>
                </c:pt>
                <c:pt idx="9">
                  <c:v>91.43059490084985</c:v>
                </c:pt>
                <c:pt idx="10">
                  <c:v>97.09631728045325</c:v>
                </c:pt>
                <c:pt idx="11">
                  <c:v>98.22946175637392</c:v>
                </c:pt>
                <c:pt idx="12">
                  <c:v>99.77741804937271</c:v>
                </c:pt>
              </c:numCache>
            </c:numRef>
          </c:yVal>
          <c:smooth val="1"/>
        </c:ser>
        <c:axId val="34189684"/>
        <c:axId val="39271701"/>
      </c:scatterChart>
      <c:valAx>
        <c:axId val="34189684"/>
        <c:scaling>
          <c:orientation val="minMax"/>
          <c:max val="4.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Phi Size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cross"/>
        <c:tickLblPos val="nextTo"/>
        <c:crossAx val="39271701"/>
        <c:crosses val="autoZero"/>
        <c:crossBetween val="midCat"/>
        <c:dispUnits/>
        <c:minorUnit val="0.05"/>
      </c:valAx>
      <c:valAx>
        <c:axId val="39271701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Cumulative Weight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cross"/>
        <c:tickLblPos val="nextTo"/>
        <c:crossAx val="34189684"/>
        <c:crossesAt val="-4"/>
        <c:crossBetween val="midCat"/>
        <c:dispUnits/>
        <c:minorUnit val="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Sample 21: "Submarine" Fan, Portage Lake Public Access Hwy 203
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'sample 21'!$H$26:$H$38</c:f>
              <c:numCache>
                <c:ptCount val="13"/>
                <c:pt idx="0">
                  <c:v>-4</c:v>
                </c:pt>
                <c:pt idx="1">
                  <c:v>-2</c:v>
                </c:pt>
                <c:pt idx="2">
                  <c:v>-1</c:v>
                </c:pt>
                <c:pt idx="3">
                  <c:v>0</c:v>
                </c:pt>
                <c:pt idx="4">
                  <c:v>0.5</c:v>
                </c:pt>
                <c:pt idx="5">
                  <c:v>1</c:v>
                </c:pt>
                <c:pt idx="6">
                  <c:v>1.5</c:v>
                </c:pt>
                <c:pt idx="7">
                  <c:v>2</c:v>
                </c:pt>
                <c:pt idx="8">
                  <c:v>2.5</c:v>
                </c:pt>
                <c:pt idx="9">
                  <c:v>3</c:v>
                </c:pt>
                <c:pt idx="10">
                  <c:v>3.5</c:v>
                </c:pt>
                <c:pt idx="11">
                  <c:v>4</c:v>
                </c:pt>
                <c:pt idx="12">
                  <c:v>4.5</c:v>
                </c:pt>
              </c:numCache>
            </c:numRef>
          </c:xVal>
          <c:yVal>
            <c:numRef>
              <c:f>'sample 21'!$I$26:$I$38</c:f>
              <c:numCache>
                <c:ptCount val="13"/>
                <c:pt idx="1">
                  <c:v>0</c:v>
                </c:pt>
                <c:pt idx="2">
                  <c:v>0</c:v>
                </c:pt>
                <c:pt idx="3">
                  <c:v>0.11705604057942738</c:v>
                </c:pt>
                <c:pt idx="4">
                  <c:v>0.429205482124567</c:v>
                </c:pt>
                <c:pt idx="5">
                  <c:v>3.7165292883968193</c:v>
                </c:pt>
                <c:pt idx="6">
                  <c:v>75.88157830561379</c:v>
                </c:pt>
                <c:pt idx="7">
                  <c:v>86.63122469882452</c:v>
                </c:pt>
                <c:pt idx="8">
                  <c:v>93.2936643418036</c:v>
                </c:pt>
                <c:pt idx="9">
                  <c:v>99.06842901038868</c:v>
                </c:pt>
                <c:pt idx="10">
                  <c:v>99.86343461932397</c:v>
                </c:pt>
                <c:pt idx="11">
                  <c:v>99.94147197971026</c:v>
                </c:pt>
                <c:pt idx="12">
                  <c:v>99.98536799492754</c:v>
                </c:pt>
              </c:numCache>
            </c:numRef>
          </c:yVal>
          <c:smooth val="1"/>
        </c:ser>
        <c:axId val="17900990"/>
        <c:axId val="26891183"/>
      </c:scatterChart>
      <c:valAx>
        <c:axId val="17900990"/>
        <c:scaling>
          <c:orientation val="minMax"/>
          <c:max val="4.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Phi Size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cross"/>
        <c:tickLblPos val="nextTo"/>
        <c:crossAx val="26891183"/>
        <c:crosses val="autoZero"/>
        <c:crossBetween val="midCat"/>
        <c:dispUnits/>
        <c:minorUnit val="0.05"/>
      </c:valAx>
      <c:valAx>
        <c:axId val="26891183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Cumulative Weight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cross"/>
        <c:tickLblPos val="nextTo"/>
        <c:crossAx val="17900990"/>
        <c:crossesAt val="-4"/>
        <c:crossBetween val="midCat"/>
        <c:dispUnits/>
        <c:majorUnit val="10"/>
        <c:minorUnit val="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Sample 17- Sand Dune; North Side of US2, East of Epoufette Bay
Cumulative Weight %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'sample 17'!$I$24</c:f>
              <c:strCache>
                <c:ptCount val="1"/>
                <c:pt idx="0">
                  <c:v>Cumulative Weight %</c:v>
                </c:pt>
              </c:strCache>
            </c:strRef>
          </c:tx>
          <c:spPr>
            <a:ln w="127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'sample 17'!$H$25:$H$38</c:f>
              <c:numCache>
                <c:ptCount val="14"/>
                <c:pt idx="0">
                  <c:v>-8</c:v>
                </c:pt>
                <c:pt idx="1">
                  <c:v>-4</c:v>
                </c:pt>
                <c:pt idx="2">
                  <c:v>-2</c:v>
                </c:pt>
                <c:pt idx="3">
                  <c:v>-1</c:v>
                </c:pt>
                <c:pt idx="4">
                  <c:v>0</c:v>
                </c:pt>
                <c:pt idx="5">
                  <c:v>0.5</c:v>
                </c:pt>
                <c:pt idx="6">
                  <c:v>1</c:v>
                </c:pt>
                <c:pt idx="7">
                  <c:v>1.5</c:v>
                </c:pt>
                <c:pt idx="8">
                  <c:v>2</c:v>
                </c:pt>
                <c:pt idx="9">
                  <c:v>2.5</c:v>
                </c:pt>
                <c:pt idx="10">
                  <c:v>3</c:v>
                </c:pt>
                <c:pt idx="11">
                  <c:v>3.5</c:v>
                </c:pt>
                <c:pt idx="12">
                  <c:v>4</c:v>
                </c:pt>
                <c:pt idx="13">
                  <c:v>4.5</c:v>
                </c:pt>
              </c:numCache>
            </c:numRef>
          </c:xVal>
          <c:yVal>
            <c:numRef>
              <c:f>'sample 17'!$I$25:$I$38</c:f>
              <c:numCache>
                <c:ptCount val="14"/>
                <c:pt idx="3">
                  <c:v>0</c:v>
                </c:pt>
                <c:pt idx="4">
                  <c:v>0.030048076923076948</c:v>
                </c:pt>
                <c:pt idx="5">
                  <c:v>0.060096153846153896</c:v>
                </c:pt>
                <c:pt idx="6">
                  <c:v>0.39062499999999994</c:v>
                </c:pt>
                <c:pt idx="7">
                  <c:v>2.9747596153846154</c:v>
                </c:pt>
                <c:pt idx="8">
                  <c:v>28.63581730769231</c:v>
                </c:pt>
                <c:pt idx="9">
                  <c:v>68.68990384615385</c:v>
                </c:pt>
                <c:pt idx="10">
                  <c:v>90.5048076923077</c:v>
                </c:pt>
                <c:pt idx="11">
                  <c:v>96.42427884615384</c:v>
                </c:pt>
                <c:pt idx="12">
                  <c:v>97.265625</c:v>
                </c:pt>
                <c:pt idx="13">
                  <c:v>98.3173076923077</c:v>
                </c:pt>
              </c:numCache>
            </c:numRef>
          </c:yVal>
          <c:smooth val="1"/>
        </c:ser>
        <c:axId val="2915462"/>
        <c:axId val="26239159"/>
      </c:scatterChart>
      <c:valAx>
        <c:axId val="2915462"/>
        <c:scaling>
          <c:orientation val="minMax"/>
          <c:max val="4.5"/>
          <c:min val="-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Phi Size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239159"/>
        <c:crosses val="autoZero"/>
        <c:crossBetween val="midCat"/>
        <c:dispUnits/>
        <c:majorUnit val="0.5"/>
        <c:minorUnit val="0.5"/>
      </c:valAx>
      <c:valAx>
        <c:axId val="26239159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Cumulative Weight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cross"/>
        <c:tickLblPos val="nextTo"/>
        <c:crossAx val="2915462"/>
        <c:crossesAt val="-1"/>
        <c:crossBetween val="midCat"/>
        <c:dispUnits/>
        <c:majorUnit val="10"/>
        <c:minorUnit val="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450" b="1" i="0" u="none" baseline="0">
                <a:latin typeface="Arial"/>
                <a:ea typeface="Arial"/>
                <a:cs typeface="Arial"/>
              </a:rPr>
              <a:t>Histogram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Frequency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'histogram 17'!$A$2:$A$13</c:f>
              <c:strCache/>
            </c:strRef>
          </c:cat>
          <c:val>
            <c:numRef>
              <c:f>'histogram 17'!$B$2:$B$13</c:f>
              <c:numCache/>
            </c:numRef>
          </c:val>
        </c:ser>
        <c:axId val="34825840"/>
        <c:axId val="44997105"/>
      </c:barChart>
      <c:lineChart>
        <c:grouping val="standard"/>
        <c:varyColors val="0"/>
        <c:axId val="2320762"/>
        <c:axId val="20886859"/>
      </c:lineChart>
      <c:catAx>
        <c:axId val="348258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875" b="1" i="0" u="none" baseline="0">
                    <a:latin typeface="Arial"/>
                    <a:ea typeface="Arial"/>
                    <a:cs typeface="Arial"/>
                  </a:rPr>
                  <a:t>Bin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44997105"/>
        <c:crosses val="autoZero"/>
        <c:auto val="1"/>
        <c:lblOffset val="100"/>
        <c:noMultiLvlLbl val="0"/>
      </c:catAx>
      <c:valAx>
        <c:axId val="449971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875" b="1" i="0" u="none" baseline="0">
                    <a:latin typeface="Arial"/>
                    <a:ea typeface="Arial"/>
                    <a:cs typeface="Arial"/>
                  </a:rPr>
                  <a:t>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4825840"/>
        <c:crossesAt val="1"/>
        <c:crossBetween val="between"/>
        <c:dispUnits/>
      </c:valAx>
      <c:catAx>
        <c:axId val="2320762"/>
        <c:scaling>
          <c:orientation val="minMax"/>
        </c:scaling>
        <c:axPos val="b"/>
        <c:delete val="1"/>
        <c:majorTickMark val="in"/>
        <c:minorTickMark val="none"/>
        <c:tickLblPos val="nextTo"/>
        <c:crossAx val="20886859"/>
        <c:crosses val="autoZero"/>
        <c:auto val="1"/>
        <c:lblOffset val="100"/>
        <c:noMultiLvlLbl val="0"/>
      </c:catAx>
      <c:valAx>
        <c:axId val="2088685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320762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8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275" b="1" i="0" u="none" baseline="0">
                <a:latin typeface="Arial"/>
                <a:ea typeface="Arial"/>
                <a:cs typeface="Arial"/>
              </a:rPr>
              <a:t>Histogram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Frequency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'Both 17'!$A$2:$A$13</c:f>
              <c:strCache/>
            </c:strRef>
          </c:cat>
          <c:val>
            <c:numRef>
              <c:f>'Both 17'!$B$2:$B$13</c:f>
              <c:numCache/>
            </c:numRef>
          </c:val>
        </c:ser>
        <c:axId val="53764004"/>
        <c:axId val="14113989"/>
      </c:barChart>
      <c:lineChart>
        <c:grouping val="standard"/>
        <c:varyColors val="0"/>
        <c:ser>
          <c:idx val="1"/>
          <c:order val="1"/>
          <c:tx>
            <c:v>Cumulative %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'Both 17'!$A$2:$A$13</c:f>
              <c:strCache/>
            </c:strRef>
          </c:cat>
          <c:val>
            <c:numRef>
              <c:f>'Both 17'!$C$2:$C$13</c:f>
              <c:numCache/>
            </c:numRef>
          </c:val>
          <c:smooth val="0"/>
        </c:ser>
        <c:axId val="59917038"/>
        <c:axId val="2382431"/>
      </c:lineChart>
      <c:catAx>
        <c:axId val="537640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750" b="1" i="0" u="none" baseline="0">
                    <a:latin typeface="Arial"/>
                    <a:ea typeface="Arial"/>
                    <a:cs typeface="Arial"/>
                  </a:rPr>
                  <a:t>Bin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14113989"/>
        <c:crosses val="autoZero"/>
        <c:auto val="1"/>
        <c:lblOffset val="100"/>
        <c:noMultiLvlLbl val="0"/>
      </c:catAx>
      <c:valAx>
        <c:axId val="141139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750" b="1" i="0" u="none" baseline="0">
                    <a:latin typeface="Arial"/>
                    <a:ea typeface="Arial"/>
                    <a:cs typeface="Arial"/>
                  </a:rPr>
                  <a:t>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3764004"/>
        <c:crossesAt val="1"/>
        <c:crossBetween val="between"/>
        <c:dispUnits/>
      </c:valAx>
      <c:catAx>
        <c:axId val="59917038"/>
        <c:scaling>
          <c:orientation val="minMax"/>
        </c:scaling>
        <c:axPos val="b"/>
        <c:delete val="1"/>
        <c:majorTickMark val="in"/>
        <c:minorTickMark val="none"/>
        <c:tickLblPos val="nextTo"/>
        <c:crossAx val="2382431"/>
        <c:crosses val="autoZero"/>
        <c:auto val="1"/>
        <c:lblOffset val="100"/>
        <c:noMultiLvlLbl val="0"/>
      </c:catAx>
      <c:valAx>
        <c:axId val="238243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9917038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Sample 11-Beach- Strandline; North of M28, West of Munising, MI
Cumulative Weight %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'sample 11'!$I$24</c:f>
              <c:strCache>
                <c:ptCount val="1"/>
                <c:pt idx="0">
                  <c:v>Cumulative Weight %</c:v>
                </c:pt>
              </c:strCache>
            </c:strRef>
          </c:tx>
          <c:spPr>
            <a:ln w="127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'sample 11'!$H$25:$H$38</c:f>
              <c:numCache>
                <c:ptCount val="14"/>
                <c:pt idx="0">
                  <c:v>-8</c:v>
                </c:pt>
                <c:pt idx="1">
                  <c:v>-4</c:v>
                </c:pt>
                <c:pt idx="2">
                  <c:v>-2</c:v>
                </c:pt>
                <c:pt idx="3">
                  <c:v>-1</c:v>
                </c:pt>
                <c:pt idx="4">
                  <c:v>0</c:v>
                </c:pt>
                <c:pt idx="5">
                  <c:v>0.5</c:v>
                </c:pt>
                <c:pt idx="6">
                  <c:v>1</c:v>
                </c:pt>
                <c:pt idx="7">
                  <c:v>1.5</c:v>
                </c:pt>
                <c:pt idx="8">
                  <c:v>2</c:v>
                </c:pt>
                <c:pt idx="9">
                  <c:v>2.5</c:v>
                </c:pt>
                <c:pt idx="10">
                  <c:v>3</c:v>
                </c:pt>
                <c:pt idx="11">
                  <c:v>3.5</c:v>
                </c:pt>
                <c:pt idx="12">
                  <c:v>4</c:v>
                </c:pt>
                <c:pt idx="13">
                  <c:v>4.5</c:v>
                </c:pt>
              </c:numCache>
            </c:numRef>
          </c:xVal>
          <c:yVal>
            <c:numRef>
              <c:f>'sample 11'!$I$25:$I$38</c:f>
              <c:numCache>
                <c:ptCount val="14"/>
                <c:pt idx="2">
                  <c:v>0</c:v>
                </c:pt>
                <c:pt idx="3">
                  <c:v>0</c:v>
                </c:pt>
                <c:pt idx="4">
                  <c:v>0.11741026501174107</c:v>
                </c:pt>
                <c:pt idx="5">
                  <c:v>2.5830258302583027</c:v>
                </c:pt>
                <c:pt idx="6">
                  <c:v>43.77725595437772</c:v>
                </c:pt>
                <c:pt idx="7">
                  <c:v>91.39550486413955</c:v>
                </c:pt>
                <c:pt idx="8">
                  <c:v>98.9768534048977</c:v>
                </c:pt>
                <c:pt idx="9">
                  <c:v>99.51358604495137</c:v>
                </c:pt>
                <c:pt idx="10">
                  <c:v>99.5639047299564</c:v>
                </c:pt>
                <c:pt idx="11">
                  <c:v>99.5639047299564</c:v>
                </c:pt>
                <c:pt idx="12">
                  <c:v>99.5639047299564</c:v>
                </c:pt>
                <c:pt idx="13">
                  <c:v>99.5639047299564</c:v>
                </c:pt>
              </c:numCache>
            </c:numRef>
          </c:yVal>
          <c:smooth val="1"/>
        </c:ser>
        <c:axId val="21441880"/>
        <c:axId val="58759193"/>
      </c:scatterChart>
      <c:valAx>
        <c:axId val="21441880"/>
        <c:scaling>
          <c:orientation val="minMax"/>
          <c:max val="4.5"/>
          <c:min val="-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Phi Size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cross"/>
        <c:tickLblPos val="nextTo"/>
        <c:crossAx val="58759193"/>
        <c:crosses val="autoZero"/>
        <c:crossBetween val="midCat"/>
        <c:dispUnits/>
        <c:majorUnit val="1"/>
        <c:minorUnit val="0.5"/>
      </c:valAx>
      <c:valAx>
        <c:axId val="58759193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Cumulative Weight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441880"/>
        <c:crossesAt val="-1"/>
        <c:crossBetween val="midCat"/>
        <c:dispUnits/>
        <c:majorUnit val="10"/>
        <c:minorUnit val="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Sample 16- Beach, ~ 2m from Strandline; South of US2, East of National Forest CG
Cumulative Weight %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'sample 16'!$I$24</c:f>
              <c:strCache>
                <c:ptCount val="1"/>
                <c:pt idx="0">
                  <c:v>Cumulative Weight %</c:v>
                </c:pt>
              </c:strCache>
            </c:strRef>
          </c:tx>
          <c:spPr>
            <a:ln w="127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'sample 16'!$H$25:$H$38</c:f>
              <c:numCache>
                <c:ptCount val="14"/>
                <c:pt idx="0">
                  <c:v>-8</c:v>
                </c:pt>
                <c:pt idx="1">
                  <c:v>-4</c:v>
                </c:pt>
                <c:pt idx="2">
                  <c:v>-2</c:v>
                </c:pt>
                <c:pt idx="3">
                  <c:v>-1</c:v>
                </c:pt>
                <c:pt idx="4">
                  <c:v>0</c:v>
                </c:pt>
                <c:pt idx="5">
                  <c:v>0.5</c:v>
                </c:pt>
                <c:pt idx="6">
                  <c:v>1</c:v>
                </c:pt>
                <c:pt idx="7">
                  <c:v>1.5</c:v>
                </c:pt>
                <c:pt idx="8">
                  <c:v>2</c:v>
                </c:pt>
                <c:pt idx="9">
                  <c:v>2.5</c:v>
                </c:pt>
                <c:pt idx="10">
                  <c:v>3</c:v>
                </c:pt>
                <c:pt idx="11">
                  <c:v>3.5</c:v>
                </c:pt>
                <c:pt idx="12">
                  <c:v>4</c:v>
                </c:pt>
                <c:pt idx="13">
                  <c:v>4.5</c:v>
                </c:pt>
              </c:numCache>
            </c:numRef>
          </c:xVal>
          <c:yVal>
            <c:numRef>
              <c:f>'sample 16'!$I$25:$I$38</c:f>
              <c:numCache>
                <c:ptCount val="14"/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0.03357394661742491</c:v>
                </c:pt>
                <c:pt idx="7">
                  <c:v>47.91002182306531</c:v>
                </c:pt>
                <c:pt idx="8">
                  <c:v>89.57528957528959</c:v>
                </c:pt>
                <c:pt idx="9">
                  <c:v>95.70253483296963</c:v>
                </c:pt>
                <c:pt idx="10">
                  <c:v>98.25415477589392</c:v>
                </c:pt>
                <c:pt idx="11">
                  <c:v>98.42202450898105</c:v>
                </c:pt>
                <c:pt idx="12">
                  <c:v>98.42202450898105</c:v>
                </c:pt>
                <c:pt idx="13">
                  <c:v>98.42202450898105</c:v>
                </c:pt>
              </c:numCache>
            </c:numRef>
          </c:yVal>
          <c:smooth val="1"/>
        </c:ser>
        <c:axId val="59070690"/>
        <c:axId val="61874163"/>
      </c:scatterChart>
      <c:valAx>
        <c:axId val="59070690"/>
        <c:scaling>
          <c:orientation val="minMax"/>
          <c:max val="4.5"/>
          <c:min val="-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Phi Size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cross"/>
        <c:tickLblPos val="nextTo"/>
        <c:crossAx val="61874163"/>
        <c:crosses val="autoZero"/>
        <c:crossBetween val="midCat"/>
        <c:dispUnits/>
        <c:majorUnit val="1"/>
        <c:minorUnit val="0.5"/>
      </c:valAx>
      <c:valAx>
        <c:axId val="61874163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Cumulative Weight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cross"/>
        <c:tickLblPos val="nextTo"/>
        <c:crossAx val="59070690"/>
        <c:crossesAt val="-1"/>
        <c:crossBetween val="midCat"/>
        <c:dispUnits/>
        <c:majorUnit val="10"/>
        <c:minorUnit val="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Sample 9- Dune; South Side of US2, East of National Forest CG
Cumulative Weight %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'Sample 9'!$I$24</c:f>
              <c:strCache>
                <c:ptCount val="1"/>
                <c:pt idx="0">
                  <c:v>Cumulative Weight %</c:v>
                </c:pt>
              </c:strCache>
            </c:strRef>
          </c:tx>
          <c:spPr>
            <a:ln w="127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'Sample 9'!$H$25:$H$38</c:f>
              <c:numCache>
                <c:ptCount val="14"/>
                <c:pt idx="0">
                  <c:v>-8</c:v>
                </c:pt>
                <c:pt idx="1">
                  <c:v>-4</c:v>
                </c:pt>
                <c:pt idx="2">
                  <c:v>-2</c:v>
                </c:pt>
                <c:pt idx="3">
                  <c:v>-1</c:v>
                </c:pt>
                <c:pt idx="4">
                  <c:v>0</c:v>
                </c:pt>
                <c:pt idx="5">
                  <c:v>0.5</c:v>
                </c:pt>
                <c:pt idx="6">
                  <c:v>1</c:v>
                </c:pt>
                <c:pt idx="7">
                  <c:v>1.5</c:v>
                </c:pt>
                <c:pt idx="8">
                  <c:v>2</c:v>
                </c:pt>
                <c:pt idx="9">
                  <c:v>2.5</c:v>
                </c:pt>
                <c:pt idx="10">
                  <c:v>3</c:v>
                </c:pt>
                <c:pt idx="11">
                  <c:v>3.5</c:v>
                </c:pt>
                <c:pt idx="12">
                  <c:v>4</c:v>
                </c:pt>
                <c:pt idx="13">
                  <c:v>4.5</c:v>
                </c:pt>
              </c:numCache>
            </c:numRef>
          </c:xVal>
          <c:yVal>
            <c:numRef>
              <c:f>'Sample 9'!$I$25:$I$38</c:f>
              <c:numCache>
                <c:ptCount val="14"/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0.05660911406736484</c:v>
                </c:pt>
                <c:pt idx="6">
                  <c:v>2.0096235493914527</c:v>
                </c:pt>
                <c:pt idx="7">
                  <c:v>69.65751485989244</c:v>
                </c:pt>
                <c:pt idx="8">
                  <c:v>92.69742428530994</c:v>
                </c:pt>
                <c:pt idx="9">
                  <c:v>98.13189923577696</c:v>
                </c:pt>
                <c:pt idx="10">
                  <c:v>99.98584772148315</c:v>
                </c:pt>
                <c:pt idx="11">
                  <c:v>99.98584772148315</c:v>
                </c:pt>
                <c:pt idx="12">
                  <c:v>99.98584772148315</c:v>
                </c:pt>
                <c:pt idx="13">
                  <c:v>99.98584772148315</c:v>
                </c:pt>
              </c:numCache>
            </c:numRef>
          </c:yVal>
          <c:smooth val="1"/>
        </c:ser>
        <c:axId val="19996556"/>
        <c:axId val="45751277"/>
      </c:scatterChart>
      <c:valAx>
        <c:axId val="19996556"/>
        <c:scaling>
          <c:orientation val="minMax"/>
          <c:max val="4.5"/>
          <c:min val="-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Phi Size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cross"/>
        <c:tickLblPos val="nextTo"/>
        <c:crossAx val="45751277"/>
        <c:crosses val="autoZero"/>
        <c:crossBetween val="midCat"/>
        <c:dispUnits/>
        <c:majorUnit val="1"/>
        <c:minorUnit val="0.5"/>
      </c:valAx>
      <c:valAx>
        <c:axId val="45751277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Cumulative Weight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cross"/>
        <c:tickLblPos val="nextTo"/>
        <c:crossAx val="19996556"/>
        <c:crossesAt val="-1"/>
        <c:crossBetween val="midCat"/>
        <c:dispUnits/>
        <c:majorUnit val="10"/>
        <c:minorUnit val="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Sample 8- Beach- ~4m from Starndline; Pequaming, MI
Cumulative Weight %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'sample 8'!$I$24</c:f>
              <c:strCache>
                <c:ptCount val="1"/>
                <c:pt idx="0">
                  <c:v>Cumulative Weight %</c:v>
                </c:pt>
              </c:strCache>
            </c:strRef>
          </c:tx>
          <c:spPr>
            <a:ln w="127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'sample 8'!$H$25:$H$38</c:f>
              <c:numCache>
                <c:ptCount val="14"/>
                <c:pt idx="0">
                  <c:v>-8</c:v>
                </c:pt>
                <c:pt idx="1">
                  <c:v>-4</c:v>
                </c:pt>
                <c:pt idx="2">
                  <c:v>-2</c:v>
                </c:pt>
                <c:pt idx="3">
                  <c:v>-1</c:v>
                </c:pt>
                <c:pt idx="4">
                  <c:v>0</c:v>
                </c:pt>
                <c:pt idx="5">
                  <c:v>0.5</c:v>
                </c:pt>
                <c:pt idx="6">
                  <c:v>1</c:v>
                </c:pt>
                <c:pt idx="7">
                  <c:v>1.5</c:v>
                </c:pt>
                <c:pt idx="8">
                  <c:v>2</c:v>
                </c:pt>
                <c:pt idx="9">
                  <c:v>2.5</c:v>
                </c:pt>
                <c:pt idx="10">
                  <c:v>3</c:v>
                </c:pt>
                <c:pt idx="11">
                  <c:v>3.5</c:v>
                </c:pt>
                <c:pt idx="12">
                  <c:v>4</c:v>
                </c:pt>
                <c:pt idx="13">
                  <c:v>4.5</c:v>
                </c:pt>
              </c:numCache>
            </c:numRef>
          </c:xVal>
          <c:yVal>
            <c:numRef>
              <c:f>'sample 8'!$I$25:$I$38</c:f>
              <c:numCache>
                <c:ptCount val="14"/>
                <c:pt idx="2">
                  <c:v>0.9</c:v>
                </c:pt>
                <c:pt idx="3">
                  <c:v>1.5851996867658573</c:v>
                </c:pt>
                <c:pt idx="4">
                  <c:v>2.231245105716523</c:v>
                </c:pt>
                <c:pt idx="5">
                  <c:v>5.089506656225529</c:v>
                </c:pt>
                <c:pt idx="6">
                  <c:v>22.78723570869225</c:v>
                </c:pt>
                <c:pt idx="7">
                  <c:v>75.39099451840251</c:v>
                </c:pt>
                <c:pt idx="8">
                  <c:v>90.01511354737667</c:v>
                </c:pt>
                <c:pt idx="9">
                  <c:v>95.45755677368834</c:v>
                </c:pt>
                <c:pt idx="10">
                  <c:v>99.35340642129992</c:v>
                </c:pt>
                <c:pt idx="11">
                  <c:v>99.90156617071261</c:v>
                </c:pt>
                <c:pt idx="12">
                  <c:v>99.90156617071261</c:v>
                </c:pt>
                <c:pt idx="13">
                  <c:v>99.90156617071261</c:v>
                </c:pt>
              </c:numCache>
            </c:numRef>
          </c:yVal>
          <c:smooth val="1"/>
        </c:ser>
        <c:axId val="9108310"/>
        <c:axId val="14865927"/>
      </c:scatterChart>
      <c:valAx>
        <c:axId val="9108310"/>
        <c:scaling>
          <c:orientation val="minMax"/>
          <c:max val="4.5"/>
          <c:min val="-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Phi Size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cross"/>
        <c:tickLblPos val="nextTo"/>
        <c:crossAx val="14865927"/>
        <c:crosses val="autoZero"/>
        <c:crossBetween val="midCat"/>
        <c:dispUnits/>
        <c:majorUnit val="1"/>
        <c:minorUnit val="0.5"/>
      </c:valAx>
      <c:valAx>
        <c:axId val="14865927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Cumulative Weight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cross"/>
        <c:tickLblPos val="nextTo"/>
        <c:crossAx val="9108310"/>
        <c:crossesAt val="-1"/>
        <c:crossBetween val="midCat"/>
        <c:dispUnits/>
        <c:majorUnit val="10"/>
        <c:minorUnit val="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Sample 15- Beach-Strandline; West Side of Presque Isle Marquette, MI
Cumulative Weight %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'sample 15'!$I$24</c:f>
              <c:strCache>
                <c:ptCount val="1"/>
                <c:pt idx="0">
                  <c:v>Cumulative Weight %</c:v>
                </c:pt>
              </c:strCache>
            </c:strRef>
          </c:tx>
          <c:spPr>
            <a:ln w="127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'sample 15'!$H$25:$H$38</c:f>
              <c:numCache>
                <c:ptCount val="14"/>
                <c:pt idx="0">
                  <c:v>-8</c:v>
                </c:pt>
                <c:pt idx="1">
                  <c:v>-4</c:v>
                </c:pt>
                <c:pt idx="2">
                  <c:v>-2</c:v>
                </c:pt>
                <c:pt idx="3">
                  <c:v>-1</c:v>
                </c:pt>
                <c:pt idx="4">
                  <c:v>0</c:v>
                </c:pt>
                <c:pt idx="5">
                  <c:v>0.5</c:v>
                </c:pt>
                <c:pt idx="6">
                  <c:v>1</c:v>
                </c:pt>
                <c:pt idx="7">
                  <c:v>1.5</c:v>
                </c:pt>
                <c:pt idx="8">
                  <c:v>2</c:v>
                </c:pt>
                <c:pt idx="9">
                  <c:v>2.5</c:v>
                </c:pt>
                <c:pt idx="10">
                  <c:v>3</c:v>
                </c:pt>
                <c:pt idx="11">
                  <c:v>3.5</c:v>
                </c:pt>
                <c:pt idx="12">
                  <c:v>4</c:v>
                </c:pt>
                <c:pt idx="13">
                  <c:v>4.5</c:v>
                </c:pt>
              </c:numCache>
            </c:numRef>
          </c:xVal>
          <c:yVal>
            <c:numRef>
              <c:f>'sample 15'!$I$25:$I$38</c:f>
              <c:numCache>
                <c:ptCount val="14"/>
                <c:pt idx="2">
                  <c:v>0.9</c:v>
                </c:pt>
                <c:pt idx="3">
                  <c:v>1.4519144532597448</c:v>
                </c:pt>
                <c:pt idx="4">
                  <c:v>1.934080548810778</c:v>
                </c:pt>
                <c:pt idx="5">
                  <c:v>4.827077122116977</c:v>
                </c:pt>
                <c:pt idx="6">
                  <c:v>45.96617720323906</c:v>
                </c:pt>
                <c:pt idx="7">
                  <c:v>94.30332828223014</c:v>
                </c:pt>
                <c:pt idx="8">
                  <c:v>99.77935751027401</c:v>
                </c:pt>
                <c:pt idx="9">
                  <c:v>100.02044055804953</c:v>
                </c:pt>
                <c:pt idx="10">
                  <c:v>100.02044055804953</c:v>
                </c:pt>
                <c:pt idx="11">
                  <c:v>100.02044055804953</c:v>
                </c:pt>
                <c:pt idx="12">
                  <c:v>100.02044055804953</c:v>
                </c:pt>
                <c:pt idx="13">
                  <c:v>100.02044055804953</c:v>
                </c:pt>
              </c:numCache>
            </c:numRef>
          </c:yVal>
          <c:smooth val="1"/>
        </c:ser>
        <c:axId val="66684480"/>
        <c:axId val="63289409"/>
      </c:scatterChart>
      <c:valAx>
        <c:axId val="66684480"/>
        <c:scaling>
          <c:orientation val="minMax"/>
          <c:max val="4.5"/>
          <c:min val="-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Phi Size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cross"/>
        <c:tickLblPos val="nextTo"/>
        <c:crossAx val="63289409"/>
        <c:crosses val="autoZero"/>
        <c:crossBetween val="midCat"/>
        <c:dispUnits/>
        <c:majorUnit val="1"/>
        <c:minorUnit val="0.5"/>
      </c:valAx>
      <c:valAx>
        <c:axId val="63289409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Cumulative Weight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cross"/>
        <c:tickLblPos val="nextTo"/>
        <c:crossAx val="66684480"/>
        <c:crossesAt val="-1"/>
        <c:crossBetween val="midCat"/>
        <c:dispUnits/>
        <c:majorUnit val="10"/>
        <c:minorUnit val="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5" right="0.5" top="0.5" bottom="0.5" header="0.5" footer="0.5"/>
  <pageSetup horizontalDpi="600" verticalDpi="600" orientation="landscape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5" right="0.5" top="0.5" bottom="0.5" header="0.5" footer="0.5"/>
  <pageSetup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5" right="0.5" top="0.5" bottom="0.5" header="0.5" footer="0.5"/>
  <pageSetup horizontalDpi="600" verticalDpi="6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5" right="0.5" top="0.5" bottom="0.5" header="0.5" footer="0.5"/>
  <pageSetup horizontalDpi="600" verticalDpi="6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tabSelected="1" workbookViewId="0" zoomToFit="1"/>
  </sheetViews>
  <pageMargins left="0.5" right="0.5" top="0.5" bottom="0.5" header="0.5" footer="0.5"/>
  <pageSetup horizontalDpi="600" verticalDpi="6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5" right="0.5" top="0.5" bottom="0.5" header="0.5" footer="0.5"/>
  <pageSetup horizontalDpi="600" verticalDpi="6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5" right="0.5" top="0.5" bottom="0.5" header="0.5" footer="0.5"/>
  <pageSetup horizontalDpi="600" verticalDpi="600" orientation="landscape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5" right="0.5" top="0.5" bottom="0.5" header="0.5" footer="0.5"/>
  <pageSetup horizontalDpi="600" verticalDpi="600" orientation="landscape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1010900" cy="6286500"/>
    <xdr:graphicFrame>
      <xdr:nvGraphicFramePr>
        <xdr:cNvPr id="1" name="Shape 1025"/>
        <xdr:cNvGraphicFramePr/>
      </xdr:nvGraphicFramePr>
      <xdr:xfrm>
        <a:off x="0" y="0"/>
        <a:ext cx="11010900" cy="628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1010900" cy="6286500"/>
    <xdr:graphicFrame>
      <xdr:nvGraphicFramePr>
        <xdr:cNvPr id="1" name="Shape 1025"/>
        <xdr:cNvGraphicFramePr/>
      </xdr:nvGraphicFramePr>
      <xdr:xfrm>
        <a:off x="0" y="0"/>
        <a:ext cx="11010900" cy="628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0.0875</cdr:x>
      <cdr:y>0.85575</cdr:y>
    </cdr:from>
    <cdr:to>
      <cdr:x>0.21975</cdr:x>
      <cdr:y>0.85575</cdr:y>
    </cdr:to>
    <cdr:sp>
      <cdr:nvSpPr>
        <cdr:cNvPr id="1" name="Line 1"/>
        <cdr:cNvSpPr>
          <a:spLocks/>
        </cdr:cNvSpPr>
      </cdr:nvSpPr>
      <cdr:spPr>
        <a:xfrm>
          <a:off x="752475" y="5076825"/>
          <a:ext cx="1143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0.21975</cdr:x>
      <cdr:y>0.85575</cdr:y>
    </cdr:from>
    <cdr:to>
      <cdr:x>0.21975</cdr:x>
      <cdr:y>0.896</cdr:y>
    </cdr:to>
    <cdr:sp>
      <cdr:nvSpPr>
        <cdr:cNvPr id="2" name="Line 2"/>
        <cdr:cNvSpPr>
          <a:spLocks/>
        </cdr:cNvSpPr>
      </cdr:nvSpPr>
      <cdr:spPr>
        <a:xfrm>
          <a:off x="1905000" y="507682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0.0875</cdr:x>
      <cdr:y>0.7665</cdr:y>
    </cdr:from>
    <cdr:to>
      <cdr:x>0.3655</cdr:x>
      <cdr:y>0.7665</cdr:y>
    </cdr:to>
    <cdr:sp>
      <cdr:nvSpPr>
        <cdr:cNvPr id="3" name="Line 3"/>
        <cdr:cNvSpPr>
          <a:spLocks/>
        </cdr:cNvSpPr>
      </cdr:nvSpPr>
      <cdr:spPr>
        <a:xfrm>
          <a:off x="752475" y="4543425"/>
          <a:ext cx="2409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0.3655</cdr:x>
      <cdr:y>0.7665</cdr:y>
    </cdr:from>
    <cdr:to>
      <cdr:x>0.3655</cdr:x>
      <cdr:y>0.896</cdr:y>
    </cdr:to>
    <cdr:sp>
      <cdr:nvSpPr>
        <cdr:cNvPr id="4" name="Line 4"/>
        <cdr:cNvSpPr>
          <a:spLocks/>
        </cdr:cNvSpPr>
      </cdr:nvSpPr>
      <cdr:spPr>
        <a:xfrm>
          <a:off x="3162300" y="4543425"/>
          <a:ext cx="0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0.0875</cdr:x>
      <cdr:y>0.6995</cdr:y>
    </cdr:from>
    <cdr:to>
      <cdr:x>0.40175</cdr:x>
      <cdr:y>0.6995</cdr:y>
    </cdr:to>
    <cdr:sp>
      <cdr:nvSpPr>
        <cdr:cNvPr id="5" name="Line 5"/>
        <cdr:cNvSpPr>
          <a:spLocks/>
        </cdr:cNvSpPr>
      </cdr:nvSpPr>
      <cdr:spPr>
        <a:xfrm>
          <a:off x="752475" y="4143375"/>
          <a:ext cx="2724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0.40175</cdr:x>
      <cdr:y>0.6995</cdr:y>
    </cdr:from>
    <cdr:to>
      <cdr:x>0.40175</cdr:x>
      <cdr:y>0.896</cdr:y>
    </cdr:to>
    <cdr:sp>
      <cdr:nvSpPr>
        <cdr:cNvPr id="6" name="Line 6"/>
        <cdr:cNvSpPr>
          <a:spLocks/>
        </cdr:cNvSpPr>
      </cdr:nvSpPr>
      <cdr:spPr>
        <a:xfrm>
          <a:off x="3476625" y="4143375"/>
          <a:ext cx="0" cy="1162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0.47575</cdr:x>
      <cdr:y>0.50225</cdr:y>
    </cdr:from>
    <cdr:to>
      <cdr:x>0.47575</cdr:x>
      <cdr:y>0.896</cdr:y>
    </cdr:to>
    <cdr:sp>
      <cdr:nvSpPr>
        <cdr:cNvPr id="7" name="Line 7"/>
        <cdr:cNvSpPr>
          <a:spLocks/>
        </cdr:cNvSpPr>
      </cdr:nvSpPr>
      <cdr:spPr>
        <a:xfrm>
          <a:off x="4124325" y="2971800"/>
          <a:ext cx="0" cy="2333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0.0875</cdr:x>
      <cdr:y>0.23725</cdr:y>
    </cdr:from>
    <cdr:to>
      <cdr:x>0.634</cdr:x>
      <cdr:y>0.23725</cdr:y>
    </cdr:to>
    <cdr:sp>
      <cdr:nvSpPr>
        <cdr:cNvPr id="8" name="Line 8"/>
        <cdr:cNvSpPr>
          <a:spLocks/>
        </cdr:cNvSpPr>
      </cdr:nvSpPr>
      <cdr:spPr>
        <a:xfrm>
          <a:off x="752475" y="1400175"/>
          <a:ext cx="474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0.634</cdr:x>
      <cdr:y>0.23725</cdr:y>
    </cdr:from>
    <cdr:to>
      <cdr:x>0.634</cdr:x>
      <cdr:y>0.896</cdr:y>
    </cdr:to>
    <cdr:sp>
      <cdr:nvSpPr>
        <cdr:cNvPr id="9" name="Line 9"/>
        <cdr:cNvSpPr>
          <a:spLocks/>
        </cdr:cNvSpPr>
      </cdr:nvSpPr>
      <cdr:spPr>
        <a:xfrm>
          <a:off x="5495925" y="1400175"/>
          <a:ext cx="0" cy="390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0.0875</cdr:x>
      <cdr:y>0.306</cdr:y>
    </cdr:from>
    <cdr:to>
      <cdr:x>0.58975</cdr:x>
      <cdr:y>0.306</cdr:y>
    </cdr:to>
    <cdr:sp>
      <cdr:nvSpPr>
        <cdr:cNvPr id="10" name="Line 10"/>
        <cdr:cNvSpPr>
          <a:spLocks/>
        </cdr:cNvSpPr>
      </cdr:nvSpPr>
      <cdr:spPr>
        <a:xfrm>
          <a:off x="752475" y="1809750"/>
          <a:ext cx="436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0.58975</cdr:x>
      <cdr:y>0.306</cdr:y>
    </cdr:from>
    <cdr:to>
      <cdr:x>0.58975</cdr:x>
      <cdr:y>0.896</cdr:y>
    </cdr:to>
    <cdr:sp>
      <cdr:nvSpPr>
        <cdr:cNvPr id="11" name="Line 11"/>
        <cdr:cNvSpPr>
          <a:spLocks/>
        </cdr:cNvSpPr>
      </cdr:nvSpPr>
      <cdr:spPr>
        <a:xfrm>
          <a:off x="5114925" y="1809750"/>
          <a:ext cx="0" cy="3505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0.0875</cdr:x>
      <cdr:y>0.15125</cdr:y>
    </cdr:from>
    <cdr:to>
      <cdr:x>0.71875</cdr:x>
      <cdr:y>0.15125</cdr:y>
    </cdr:to>
    <cdr:sp>
      <cdr:nvSpPr>
        <cdr:cNvPr id="12" name="Line 12"/>
        <cdr:cNvSpPr>
          <a:spLocks/>
        </cdr:cNvSpPr>
      </cdr:nvSpPr>
      <cdr:spPr>
        <a:xfrm>
          <a:off x="752475" y="895350"/>
          <a:ext cx="547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0.71875</cdr:x>
      <cdr:y>0.15125</cdr:y>
    </cdr:from>
    <cdr:to>
      <cdr:x>0.71875</cdr:x>
      <cdr:y>0.896</cdr:y>
    </cdr:to>
    <cdr:sp>
      <cdr:nvSpPr>
        <cdr:cNvPr id="13" name="Line 13"/>
        <cdr:cNvSpPr>
          <a:spLocks/>
        </cdr:cNvSpPr>
      </cdr:nvSpPr>
      <cdr:spPr>
        <a:xfrm>
          <a:off x="6229350" y="895350"/>
          <a:ext cx="0" cy="441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742950</xdr:colOff>
      <xdr:row>6</xdr:row>
      <xdr:rowOff>133350</xdr:rowOff>
    </xdr:from>
    <xdr:ext cx="1733550" cy="1495425"/>
    <xdr:sp>
      <xdr:nvSpPr>
        <xdr:cNvPr id="1" name="TextBox 1"/>
        <xdr:cNvSpPr txBox="1">
          <a:spLocks noChangeArrowheads="1"/>
        </xdr:cNvSpPr>
      </xdr:nvSpPr>
      <xdr:spPr>
        <a:xfrm>
          <a:off x="4248150" y="1057275"/>
          <a:ext cx="1733550" cy="1495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See black lines on "Chart 20" 
Find what phi size (x value) corresponds to to different cumulativeweight percents (5, 16, 50 etc..)
Can then use these graph-derived values to calculate things like Skewness, Kurtosis etc</a:t>
          </a:r>
        </a:p>
      </xdr:txBody>
    </xdr:sp>
    <xdr:clientData/>
  </xdr:oneCellAnchor>
  <xdr:twoCellAnchor>
    <xdr:from>
      <xdr:col>4</xdr:col>
      <xdr:colOff>561975</xdr:colOff>
      <xdr:row>4</xdr:row>
      <xdr:rowOff>104775</xdr:rowOff>
    </xdr:from>
    <xdr:to>
      <xdr:col>4</xdr:col>
      <xdr:colOff>962025</xdr:colOff>
      <xdr:row>6</xdr:row>
      <xdr:rowOff>133350</xdr:rowOff>
    </xdr:to>
    <xdr:sp>
      <xdr:nvSpPr>
        <xdr:cNvPr id="2" name="Line 2"/>
        <xdr:cNvSpPr>
          <a:spLocks/>
        </xdr:cNvSpPr>
      </xdr:nvSpPr>
      <xdr:spPr>
        <a:xfrm flipV="1">
          <a:off x="5610225" y="723900"/>
          <a:ext cx="40005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0.34675</cdr:x>
      <cdr:y>0.516</cdr:y>
    </cdr:from>
    <cdr:to>
      <cdr:x>0.34675</cdr:x>
      <cdr:y>0.89575</cdr:y>
    </cdr:to>
    <cdr:sp>
      <cdr:nvSpPr>
        <cdr:cNvPr id="1" name="Line 1"/>
        <cdr:cNvSpPr>
          <a:spLocks/>
        </cdr:cNvSpPr>
      </cdr:nvSpPr>
      <cdr:spPr>
        <a:xfrm flipH="1">
          <a:off x="3000375" y="3057525"/>
          <a:ext cx="0" cy="2257425"/>
        </a:xfrm>
        <a:prstGeom prst="line">
          <a:avLst/>
        </a:prstGeom>
        <a:noFill/>
        <a:ln w="9525" cmpd="sng">
          <a:solidFill>
            <a:srgbClr val="DD0806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0.08775</cdr:x>
      <cdr:y>0.775</cdr:y>
    </cdr:from>
    <cdr:to>
      <cdr:x>0.30775</cdr:x>
      <cdr:y>0.775</cdr:y>
    </cdr:to>
    <cdr:sp>
      <cdr:nvSpPr>
        <cdr:cNvPr id="2" name="Line 2"/>
        <cdr:cNvSpPr>
          <a:spLocks/>
        </cdr:cNvSpPr>
      </cdr:nvSpPr>
      <cdr:spPr>
        <a:xfrm>
          <a:off x="752475" y="4591050"/>
          <a:ext cx="1905000" cy="0"/>
        </a:xfrm>
        <a:prstGeom prst="line">
          <a:avLst/>
        </a:prstGeom>
        <a:noFill/>
        <a:ln w="9525" cmpd="sng">
          <a:solidFill>
            <a:srgbClr val="DD0806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0.30775</cdr:x>
      <cdr:y>0.775</cdr:y>
    </cdr:from>
    <cdr:to>
      <cdr:x>0.30775</cdr:x>
      <cdr:y>0.89575</cdr:y>
    </cdr:to>
    <cdr:sp>
      <cdr:nvSpPr>
        <cdr:cNvPr id="3" name="Line 3"/>
        <cdr:cNvSpPr>
          <a:spLocks/>
        </cdr:cNvSpPr>
      </cdr:nvSpPr>
      <cdr:spPr>
        <a:xfrm>
          <a:off x="2667000" y="4591050"/>
          <a:ext cx="0" cy="714375"/>
        </a:xfrm>
        <a:prstGeom prst="line">
          <a:avLst/>
        </a:prstGeom>
        <a:noFill/>
        <a:ln w="9525" cmpd="sng">
          <a:solidFill>
            <a:srgbClr val="DD0806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0.08775</cdr:x>
      <cdr:y>0.257</cdr:y>
    </cdr:from>
    <cdr:to>
      <cdr:x>0.431</cdr:x>
      <cdr:y>0.257</cdr:y>
    </cdr:to>
    <cdr:sp>
      <cdr:nvSpPr>
        <cdr:cNvPr id="4" name="Line 4"/>
        <cdr:cNvSpPr>
          <a:spLocks/>
        </cdr:cNvSpPr>
      </cdr:nvSpPr>
      <cdr:spPr>
        <a:xfrm>
          <a:off x="752475" y="1524000"/>
          <a:ext cx="2981325" cy="0"/>
        </a:xfrm>
        <a:prstGeom prst="line">
          <a:avLst/>
        </a:prstGeom>
        <a:noFill/>
        <a:ln w="9525" cmpd="sng">
          <a:solidFill>
            <a:srgbClr val="DD0806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0.431</cdr:x>
      <cdr:y>0.257</cdr:y>
    </cdr:from>
    <cdr:to>
      <cdr:x>0.431</cdr:x>
      <cdr:y>0.89575</cdr:y>
    </cdr:to>
    <cdr:sp>
      <cdr:nvSpPr>
        <cdr:cNvPr id="5" name="Line 5"/>
        <cdr:cNvSpPr>
          <a:spLocks/>
        </cdr:cNvSpPr>
      </cdr:nvSpPr>
      <cdr:spPr>
        <a:xfrm>
          <a:off x="3733800" y="1524000"/>
          <a:ext cx="0" cy="3790950"/>
        </a:xfrm>
        <a:prstGeom prst="line">
          <a:avLst/>
        </a:prstGeom>
        <a:noFill/>
        <a:ln w="9525" cmpd="sng">
          <a:solidFill>
            <a:srgbClr val="DD0806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0.08775</cdr:x>
      <cdr:y>0.85675</cdr:y>
    </cdr:from>
    <cdr:to>
      <cdr:x>0.28925</cdr:x>
      <cdr:y>0.85675</cdr:y>
    </cdr:to>
    <cdr:sp>
      <cdr:nvSpPr>
        <cdr:cNvPr id="6" name="Line 6"/>
        <cdr:cNvSpPr>
          <a:spLocks/>
        </cdr:cNvSpPr>
      </cdr:nvSpPr>
      <cdr:spPr>
        <a:xfrm>
          <a:off x="752475" y="5076825"/>
          <a:ext cx="1752600" cy="0"/>
        </a:xfrm>
        <a:prstGeom prst="line">
          <a:avLst/>
        </a:prstGeom>
        <a:noFill/>
        <a:ln w="9525" cmpd="sng">
          <a:solidFill>
            <a:srgbClr val="DD0806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0.28925</cdr:x>
      <cdr:y>0.85675</cdr:y>
    </cdr:from>
    <cdr:to>
      <cdr:x>0.28925</cdr:x>
      <cdr:y>0.89575</cdr:y>
    </cdr:to>
    <cdr:sp>
      <cdr:nvSpPr>
        <cdr:cNvPr id="7" name="Line 7"/>
        <cdr:cNvSpPr>
          <a:spLocks/>
        </cdr:cNvSpPr>
      </cdr:nvSpPr>
      <cdr:spPr>
        <a:xfrm>
          <a:off x="2505075" y="5076825"/>
          <a:ext cx="0" cy="228600"/>
        </a:xfrm>
        <a:prstGeom prst="line">
          <a:avLst/>
        </a:prstGeom>
        <a:noFill/>
        <a:ln w="9525" cmpd="sng">
          <a:solidFill>
            <a:srgbClr val="DD0806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0.08775</cdr:x>
      <cdr:y>0.17525</cdr:y>
    </cdr:from>
    <cdr:to>
      <cdr:x>0.60325</cdr:x>
      <cdr:y>0.17525</cdr:y>
    </cdr:to>
    <cdr:sp>
      <cdr:nvSpPr>
        <cdr:cNvPr id="8" name="Line 8"/>
        <cdr:cNvSpPr>
          <a:spLocks/>
        </cdr:cNvSpPr>
      </cdr:nvSpPr>
      <cdr:spPr>
        <a:xfrm>
          <a:off x="752475" y="1038225"/>
          <a:ext cx="4476750" cy="0"/>
        </a:xfrm>
        <a:prstGeom prst="line">
          <a:avLst/>
        </a:prstGeom>
        <a:noFill/>
        <a:ln w="9525" cmpd="sng">
          <a:solidFill>
            <a:srgbClr val="DD0806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0.60325</cdr:x>
      <cdr:y>0.17525</cdr:y>
    </cdr:from>
    <cdr:to>
      <cdr:x>0.60325</cdr:x>
      <cdr:y>0.89575</cdr:y>
    </cdr:to>
    <cdr:sp>
      <cdr:nvSpPr>
        <cdr:cNvPr id="9" name="Line 9"/>
        <cdr:cNvSpPr>
          <a:spLocks/>
        </cdr:cNvSpPr>
      </cdr:nvSpPr>
      <cdr:spPr>
        <a:xfrm>
          <a:off x="5229225" y="1038225"/>
          <a:ext cx="0" cy="4276725"/>
        </a:xfrm>
        <a:prstGeom prst="line">
          <a:avLst/>
        </a:prstGeom>
        <a:noFill/>
        <a:ln w="9525" cmpd="sng">
          <a:solidFill>
            <a:srgbClr val="DD0806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0.08775</cdr:x>
      <cdr:y>0.70525</cdr:y>
    </cdr:from>
    <cdr:to>
      <cdr:x>0.31925</cdr:x>
      <cdr:y>0.70525</cdr:y>
    </cdr:to>
    <cdr:sp>
      <cdr:nvSpPr>
        <cdr:cNvPr id="10" name="Line 10"/>
        <cdr:cNvSpPr>
          <a:spLocks/>
        </cdr:cNvSpPr>
      </cdr:nvSpPr>
      <cdr:spPr>
        <a:xfrm>
          <a:off x="752475" y="4181475"/>
          <a:ext cx="2009775" cy="0"/>
        </a:xfrm>
        <a:prstGeom prst="line">
          <a:avLst/>
        </a:prstGeom>
        <a:noFill/>
        <a:ln w="9525" cmpd="sng">
          <a:solidFill>
            <a:srgbClr val="0000D4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0.31925</cdr:x>
      <cdr:y>0.70525</cdr:y>
    </cdr:from>
    <cdr:to>
      <cdr:x>0.31925</cdr:x>
      <cdr:y>0.89575</cdr:y>
    </cdr:to>
    <cdr:sp>
      <cdr:nvSpPr>
        <cdr:cNvPr id="11" name="Line 11"/>
        <cdr:cNvSpPr>
          <a:spLocks/>
        </cdr:cNvSpPr>
      </cdr:nvSpPr>
      <cdr:spPr>
        <a:xfrm>
          <a:off x="2762250" y="4181475"/>
          <a:ext cx="0" cy="1133475"/>
        </a:xfrm>
        <a:prstGeom prst="line">
          <a:avLst/>
        </a:prstGeom>
        <a:noFill/>
        <a:ln w="9525" cmpd="sng">
          <a:solidFill>
            <a:srgbClr val="0000D4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0.08775</cdr:x>
      <cdr:y>0.32675</cdr:y>
    </cdr:from>
    <cdr:to>
      <cdr:x>0.3805</cdr:x>
      <cdr:y>0.32675</cdr:y>
    </cdr:to>
    <cdr:sp>
      <cdr:nvSpPr>
        <cdr:cNvPr id="12" name="Line 12"/>
        <cdr:cNvSpPr>
          <a:spLocks/>
        </cdr:cNvSpPr>
      </cdr:nvSpPr>
      <cdr:spPr>
        <a:xfrm>
          <a:off x="752475" y="1933575"/>
          <a:ext cx="2543175" cy="0"/>
        </a:xfrm>
        <a:prstGeom prst="line">
          <a:avLst/>
        </a:prstGeom>
        <a:noFill/>
        <a:ln w="9525" cmpd="sng">
          <a:solidFill>
            <a:srgbClr val="0000D4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0.3805</cdr:x>
      <cdr:y>0.32675</cdr:y>
    </cdr:from>
    <cdr:to>
      <cdr:x>0.3805</cdr:x>
      <cdr:y>0.89575</cdr:y>
    </cdr:to>
    <cdr:sp>
      <cdr:nvSpPr>
        <cdr:cNvPr id="13" name="Line 13"/>
        <cdr:cNvSpPr>
          <a:spLocks/>
        </cdr:cNvSpPr>
      </cdr:nvSpPr>
      <cdr:spPr>
        <a:xfrm>
          <a:off x="3295650" y="1933575"/>
          <a:ext cx="0" cy="3371850"/>
        </a:xfrm>
        <a:prstGeom prst="line">
          <a:avLst/>
        </a:prstGeom>
        <a:noFill/>
        <a:ln w="9525" cmpd="sng">
          <a:solidFill>
            <a:srgbClr val="0000D4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1010900" cy="6286500"/>
    <xdr:graphicFrame>
      <xdr:nvGraphicFramePr>
        <xdr:cNvPr id="1" name="Shape 1025"/>
        <xdr:cNvGraphicFramePr/>
      </xdr:nvGraphicFramePr>
      <xdr:xfrm>
        <a:off x="0" y="0"/>
        <a:ext cx="11010900" cy="628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123825</xdr:colOff>
      <xdr:row>2</xdr:row>
      <xdr:rowOff>47625</xdr:rowOff>
    </xdr:from>
    <xdr:to>
      <xdr:col>17</xdr:col>
      <xdr:colOff>323850</xdr:colOff>
      <xdr:row>46</xdr:row>
      <xdr:rowOff>152400</xdr:rowOff>
    </xdr:to>
    <xdr:graphicFrame>
      <xdr:nvGraphicFramePr>
        <xdr:cNvPr id="1" name="Chart 1"/>
        <xdr:cNvGraphicFramePr/>
      </xdr:nvGraphicFramePr>
      <xdr:xfrm>
        <a:off x="1304925" y="352425"/>
        <a:ext cx="9058275" cy="713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0</xdr:rowOff>
    </xdr:from>
    <xdr:to>
      <xdr:col>18</xdr:col>
      <xdr:colOff>390525</xdr:colOff>
      <xdr:row>44</xdr:row>
      <xdr:rowOff>57150</xdr:rowOff>
    </xdr:to>
    <xdr:graphicFrame>
      <xdr:nvGraphicFramePr>
        <xdr:cNvPr id="1" name="Chart 1"/>
        <xdr:cNvGraphicFramePr/>
      </xdr:nvGraphicFramePr>
      <xdr:xfrm>
        <a:off x="2628900" y="0"/>
        <a:ext cx="8658225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1010900" cy="6286500"/>
    <xdr:graphicFrame>
      <xdr:nvGraphicFramePr>
        <xdr:cNvPr id="1" name="Shape 1025"/>
        <xdr:cNvGraphicFramePr/>
      </xdr:nvGraphicFramePr>
      <xdr:xfrm>
        <a:off x="0" y="0"/>
        <a:ext cx="11010900" cy="628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1010900" cy="6286500"/>
    <xdr:graphicFrame>
      <xdr:nvGraphicFramePr>
        <xdr:cNvPr id="1" name="Shape 1025"/>
        <xdr:cNvGraphicFramePr/>
      </xdr:nvGraphicFramePr>
      <xdr:xfrm>
        <a:off x="0" y="0"/>
        <a:ext cx="11010900" cy="628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1010900" cy="6286500"/>
    <xdr:graphicFrame>
      <xdr:nvGraphicFramePr>
        <xdr:cNvPr id="1" name="Shape 1025"/>
        <xdr:cNvGraphicFramePr/>
      </xdr:nvGraphicFramePr>
      <xdr:xfrm>
        <a:off x="0" y="0"/>
        <a:ext cx="11010900" cy="628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1010900" cy="6286500"/>
    <xdr:graphicFrame>
      <xdr:nvGraphicFramePr>
        <xdr:cNvPr id="1" name="Shape 1025"/>
        <xdr:cNvGraphicFramePr/>
      </xdr:nvGraphicFramePr>
      <xdr:xfrm>
        <a:off x="0" y="0"/>
        <a:ext cx="11010900" cy="628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1010900" cy="6286500"/>
    <xdr:graphicFrame>
      <xdr:nvGraphicFramePr>
        <xdr:cNvPr id="1" name="Shape 1025"/>
        <xdr:cNvGraphicFramePr/>
      </xdr:nvGraphicFramePr>
      <xdr:xfrm>
        <a:off x="0" y="0"/>
        <a:ext cx="11010900" cy="628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workbookViewId="0" topLeftCell="A4">
      <selection activeCell="F20" sqref="F20"/>
    </sheetView>
  </sheetViews>
  <sheetFormatPr defaultColWidth="11.421875" defaultRowHeight="12.75"/>
  <cols>
    <col min="1" max="1" width="38.7109375" style="0" bestFit="1" customWidth="1"/>
    <col min="2" max="2" width="13.8515625" style="1" bestFit="1" customWidth="1"/>
    <col min="3" max="3" width="12.7109375" style="0" bestFit="1" customWidth="1"/>
    <col min="4" max="4" width="13.8515625" style="1" customWidth="1"/>
    <col min="5" max="5" width="19.00390625" style="1" customWidth="1"/>
    <col min="6" max="6" width="15.421875" style="1" customWidth="1"/>
    <col min="7" max="7" width="18.00390625" style="0" customWidth="1"/>
    <col min="8" max="8" width="8.8515625" style="0" customWidth="1"/>
    <col min="9" max="9" width="10.00390625" style="0" bestFit="1" customWidth="1"/>
    <col min="10" max="16384" width="8.8515625" style="0" customWidth="1"/>
  </cols>
  <sheetData>
    <row r="1" spans="1:2" ht="12">
      <c r="A1" t="s">
        <v>44</v>
      </c>
      <c r="B1" s="1">
        <v>10</v>
      </c>
    </row>
    <row r="2" spans="1:2" ht="12">
      <c r="A2" t="s">
        <v>1</v>
      </c>
      <c r="B2" s="1">
        <v>512</v>
      </c>
    </row>
    <row r="3" spans="1:2" ht="12">
      <c r="A3" t="s">
        <v>0</v>
      </c>
      <c r="B3" s="1">
        <v>10.2</v>
      </c>
    </row>
    <row r="4" spans="1:2" ht="12">
      <c r="A4" t="s">
        <v>2</v>
      </c>
      <c r="B4" s="1">
        <f>B2-B3</f>
        <v>501.8</v>
      </c>
    </row>
    <row r="5" spans="1:2" ht="12">
      <c r="A5" t="s">
        <v>3</v>
      </c>
      <c r="B5" s="1">
        <v>0</v>
      </c>
    </row>
    <row r="6" spans="1:2" ht="12">
      <c r="A6" t="s">
        <v>4</v>
      </c>
      <c r="B6" s="1">
        <v>0</v>
      </c>
    </row>
    <row r="7" spans="1:2" ht="12">
      <c r="A7" t="s">
        <v>5</v>
      </c>
      <c r="B7" s="1">
        <v>9.5</v>
      </c>
    </row>
    <row r="8" spans="1:2" ht="12">
      <c r="A8" t="s">
        <v>6</v>
      </c>
      <c r="B8" s="1">
        <v>22.1</v>
      </c>
    </row>
    <row r="9" spans="1:2" ht="12">
      <c r="A9" t="s">
        <v>7</v>
      </c>
      <c r="B9" s="1">
        <f>B4-B5-B6-B7-B8</f>
        <v>470.2</v>
      </c>
    </row>
    <row r="10" spans="1:2" ht="12">
      <c r="A10" t="s">
        <v>8</v>
      </c>
      <c r="B10" s="1">
        <v>470.2</v>
      </c>
    </row>
    <row r="11" spans="1:2" ht="12">
      <c r="A11" t="s">
        <v>9</v>
      </c>
      <c r="B11" s="1">
        <f>B9/B10</f>
        <v>1</v>
      </c>
    </row>
    <row r="12" spans="1:2" ht="12">
      <c r="A12" t="s">
        <v>10</v>
      </c>
      <c r="B12" s="1">
        <f>1/B11</f>
        <v>1</v>
      </c>
    </row>
    <row r="13" spans="1:2" ht="12">
      <c r="A13" t="s">
        <v>21</v>
      </c>
      <c r="B13" s="1">
        <v>3</v>
      </c>
    </row>
    <row r="14" spans="1:2" ht="12">
      <c r="A14" t="s">
        <v>11</v>
      </c>
      <c r="B14" s="1">
        <v>28.3</v>
      </c>
    </row>
    <row r="15" spans="1:2" ht="12">
      <c r="A15" t="s">
        <v>12</v>
      </c>
      <c r="B15" s="1">
        <v>22.6</v>
      </c>
    </row>
    <row r="16" spans="1:2" ht="12">
      <c r="A16" t="s">
        <v>13</v>
      </c>
      <c r="B16" s="1">
        <v>20.8</v>
      </c>
    </row>
    <row r="17" spans="1:2" ht="12">
      <c r="A17" t="s">
        <v>14</v>
      </c>
      <c r="B17" s="1">
        <v>7.4</v>
      </c>
    </row>
    <row r="18" spans="1:2" ht="12">
      <c r="A18" t="s">
        <v>15</v>
      </c>
      <c r="B18" s="1">
        <v>10.3</v>
      </c>
    </row>
    <row r="19" spans="1:2" ht="12">
      <c r="A19" t="s">
        <v>16</v>
      </c>
      <c r="B19" s="1">
        <v>8</v>
      </c>
    </row>
    <row r="20" spans="1:2" ht="12">
      <c r="A20" t="s">
        <v>17</v>
      </c>
      <c r="B20" s="1">
        <v>35.3</v>
      </c>
    </row>
    <row r="21" spans="1:2" ht="12">
      <c r="A21" t="s">
        <v>18</v>
      </c>
      <c r="B21" s="1">
        <v>38.5</v>
      </c>
    </row>
    <row r="22" spans="1:2" ht="12">
      <c r="A22" t="s">
        <v>19</v>
      </c>
      <c r="B22" s="1">
        <v>113.3</v>
      </c>
    </row>
    <row r="23" spans="1:2" ht="12.75" thickBot="1">
      <c r="A23" t="s">
        <v>20</v>
      </c>
      <c r="B23" s="1">
        <v>215.6</v>
      </c>
    </row>
    <row r="24" spans="1:9" ht="28.5" customHeight="1">
      <c r="A24" s="21" t="s">
        <v>22</v>
      </c>
      <c r="B24" s="22" t="s">
        <v>23</v>
      </c>
      <c r="C24" s="10" t="s">
        <v>34</v>
      </c>
      <c r="D24" s="23" t="s">
        <v>35</v>
      </c>
      <c r="E24" s="23" t="s">
        <v>36</v>
      </c>
      <c r="F24" s="23" t="s">
        <v>37</v>
      </c>
      <c r="G24" s="24" t="s">
        <v>38</v>
      </c>
      <c r="H24" s="23" t="s">
        <v>47</v>
      </c>
      <c r="I24" s="25" t="s">
        <v>46</v>
      </c>
    </row>
    <row r="25" spans="1:9" ht="12.75" customHeight="1">
      <c r="A25" s="26" t="s">
        <v>39</v>
      </c>
      <c r="B25" s="27">
        <v>0</v>
      </c>
      <c r="C25" s="13"/>
      <c r="D25" s="28">
        <v>0</v>
      </c>
      <c r="E25" s="28">
        <f>B25-D25</f>
        <v>0</v>
      </c>
      <c r="F25" s="28">
        <v>0</v>
      </c>
      <c r="G25" s="28">
        <f>F25/B$4*100</f>
        <v>0</v>
      </c>
      <c r="H25" s="13">
        <v>-8</v>
      </c>
      <c r="I25" s="29"/>
    </row>
    <row r="26" spans="1:9" ht="12.75" customHeight="1">
      <c r="A26" s="26" t="s">
        <v>40</v>
      </c>
      <c r="B26" s="27">
        <v>0</v>
      </c>
      <c r="C26" s="13"/>
      <c r="D26" s="28">
        <v>0</v>
      </c>
      <c r="E26" s="28">
        <f aca="true" t="shared" si="0" ref="E26:E38">B26-D26</f>
        <v>0</v>
      </c>
      <c r="F26" s="28">
        <v>0</v>
      </c>
      <c r="G26" s="28">
        <f aca="true" t="shared" si="1" ref="G26:G38">F26/B$4*100</f>
        <v>0</v>
      </c>
      <c r="H26" s="13">
        <v>-4</v>
      </c>
      <c r="I26" s="29"/>
    </row>
    <row r="27" spans="1:9" ht="12.75" customHeight="1">
      <c r="A27" s="26" t="s">
        <v>41</v>
      </c>
      <c r="B27" s="27">
        <v>9.5</v>
      </c>
      <c r="C27" s="13"/>
      <c r="D27" s="28">
        <v>0</v>
      </c>
      <c r="E27" s="28">
        <f t="shared" si="0"/>
        <v>9.5</v>
      </c>
      <c r="F27" s="28">
        <f>B27</f>
        <v>9.5</v>
      </c>
      <c r="G27" s="28">
        <f>F27/B$4*100</f>
        <v>1.8931845356715822</v>
      </c>
      <c r="H27" s="13">
        <v>-2</v>
      </c>
      <c r="I27" s="29"/>
    </row>
    <row r="28" spans="1:11" ht="12.75" customHeight="1">
      <c r="A28" s="26" t="s">
        <v>42</v>
      </c>
      <c r="B28" s="27">
        <v>22.1</v>
      </c>
      <c r="C28" s="13"/>
      <c r="D28" s="28">
        <v>0</v>
      </c>
      <c r="E28" s="28">
        <f t="shared" si="0"/>
        <v>22.1</v>
      </c>
      <c r="F28" s="28">
        <f>B28</f>
        <v>22.1</v>
      </c>
      <c r="G28" s="28">
        <f t="shared" si="1"/>
        <v>4.404145077720208</v>
      </c>
      <c r="H28" s="13">
        <v>-1</v>
      </c>
      <c r="I28" s="29">
        <f aca="true" t="shared" si="2" ref="I28:I38">I27+G28</f>
        <v>4.404145077720208</v>
      </c>
      <c r="K28">
        <v>-1</v>
      </c>
    </row>
    <row r="29" spans="1:11" ht="12">
      <c r="A29" s="26" t="s">
        <v>24</v>
      </c>
      <c r="B29" s="27">
        <f aca="true" t="shared" si="3" ref="B29:B38">B14-B$13</f>
        <v>25.3</v>
      </c>
      <c r="C29" s="13"/>
      <c r="D29" s="28">
        <v>0</v>
      </c>
      <c r="E29" s="28">
        <f t="shared" si="0"/>
        <v>25.3</v>
      </c>
      <c r="F29" s="14">
        <f>E29*B$12</f>
        <v>25.3</v>
      </c>
      <c r="G29" s="28">
        <f t="shared" si="1"/>
        <v>5.0418493423674775</v>
      </c>
      <c r="H29" s="13">
        <v>0</v>
      </c>
      <c r="I29" s="29">
        <f t="shared" si="2"/>
        <v>9.445994420087686</v>
      </c>
      <c r="K29">
        <v>0</v>
      </c>
    </row>
    <row r="30" spans="1:11" ht="12">
      <c r="A30" s="26" t="s">
        <v>25</v>
      </c>
      <c r="B30" s="27">
        <f t="shared" si="3"/>
        <v>19.6</v>
      </c>
      <c r="C30" s="13"/>
      <c r="D30" s="28">
        <v>0</v>
      </c>
      <c r="E30" s="28">
        <f t="shared" si="0"/>
        <v>19.6</v>
      </c>
      <c r="F30" s="14">
        <f aca="true" t="shared" si="4" ref="F30:F38">E30*B$12</f>
        <v>19.6</v>
      </c>
      <c r="G30" s="28">
        <f t="shared" si="1"/>
        <v>3.905938620964528</v>
      </c>
      <c r="H30" s="13">
        <v>0.5</v>
      </c>
      <c r="I30" s="29">
        <f t="shared" si="2"/>
        <v>13.351933041052215</v>
      </c>
      <c r="K30">
        <v>0.5</v>
      </c>
    </row>
    <row r="31" spans="1:11" ht="12">
      <c r="A31" s="26" t="s">
        <v>26</v>
      </c>
      <c r="B31" s="27">
        <f t="shared" si="3"/>
        <v>17.8</v>
      </c>
      <c r="C31" s="13"/>
      <c r="D31" s="28">
        <v>0</v>
      </c>
      <c r="E31" s="28">
        <f t="shared" si="0"/>
        <v>17.8</v>
      </c>
      <c r="F31" s="14">
        <f t="shared" si="4"/>
        <v>17.8</v>
      </c>
      <c r="G31" s="28">
        <f t="shared" si="1"/>
        <v>3.5472299721004386</v>
      </c>
      <c r="H31" s="13">
        <v>1</v>
      </c>
      <c r="I31" s="29">
        <f t="shared" si="2"/>
        <v>16.899163013152652</v>
      </c>
      <c r="K31">
        <v>1</v>
      </c>
    </row>
    <row r="32" spans="1:11" ht="12">
      <c r="A32" s="26" t="s">
        <v>27</v>
      </c>
      <c r="B32" s="27">
        <f t="shared" si="3"/>
        <v>4.4</v>
      </c>
      <c r="C32" s="13"/>
      <c r="D32" s="28">
        <v>0</v>
      </c>
      <c r="E32" s="28">
        <f t="shared" si="0"/>
        <v>4.4</v>
      </c>
      <c r="F32" s="14">
        <f t="shared" si="4"/>
        <v>4.4</v>
      </c>
      <c r="G32" s="28">
        <f t="shared" si="1"/>
        <v>0.876843363889996</v>
      </c>
      <c r="H32" s="13">
        <v>1.5</v>
      </c>
      <c r="I32" s="29">
        <f t="shared" si="2"/>
        <v>17.77600637704265</v>
      </c>
      <c r="K32">
        <v>1.5</v>
      </c>
    </row>
    <row r="33" spans="1:11" ht="12">
      <c r="A33" s="26" t="s">
        <v>28</v>
      </c>
      <c r="B33" s="27">
        <f t="shared" si="3"/>
        <v>7.300000000000001</v>
      </c>
      <c r="C33" s="13"/>
      <c r="D33" s="28">
        <v>0</v>
      </c>
      <c r="E33" s="28">
        <f t="shared" si="0"/>
        <v>7.300000000000001</v>
      </c>
      <c r="F33" s="14">
        <f t="shared" si="4"/>
        <v>7.300000000000001</v>
      </c>
      <c r="G33" s="28">
        <f t="shared" si="1"/>
        <v>1.4547628537265844</v>
      </c>
      <c r="H33" s="13">
        <v>2</v>
      </c>
      <c r="I33" s="29">
        <f t="shared" si="2"/>
        <v>19.230769230769234</v>
      </c>
      <c r="K33">
        <v>2</v>
      </c>
    </row>
    <row r="34" spans="1:11" ht="12">
      <c r="A34" s="26" t="s">
        <v>29</v>
      </c>
      <c r="B34" s="27">
        <f t="shared" si="3"/>
        <v>5</v>
      </c>
      <c r="C34" s="13"/>
      <c r="D34" s="28">
        <v>0</v>
      </c>
      <c r="E34" s="28">
        <f t="shared" si="0"/>
        <v>5</v>
      </c>
      <c r="F34" s="14">
        <f t="shared" si="4"/>
        <v>5</v>
      </c>
      <c r="G34" s="28">
        <f t="shared" si="1"/>
        <v>0.9964129135113591</v>
      </c>
      <c r="H34" s="13">
        <v>2.5</v>
      </c>
      <c r="I34" s="29">
        <f t="shared" si="2"/>
        <v>20.227182144280594</v>
      </c>
      <c r="K34">
        <v>2.5</v>
      </c>
    </row>
    <row r="35" spans="1:11" ht="12">
      <c r="A35" s="26" t="s">
        <v>30</v>
      </c>
      <c r="B35" s="27">
        <f t="shared" si="3"/>
        <v>32.3</v>
      </c>
      <c r="C35" s="13"/>
      <c r="D35" s="28">
        <v>0</v>
      </c>
      <c r="E35" s="28">
        <f t="shared" si="0"/>
        <v>32.3</v>
      </c>
      <c r="F35" s="14">
        <f t="shared" si="4"/>
        <v>32.3</v>
      </c>
      <c r="G35" s="28">
        <f t="shared" si="1"/>
        <v>6.43682742128338</v>
      </c>
      <c r="H35" s="13">
        <v>3</v>
      </c>
      <c r="I35" s="29">
        <f t="shared" si="2"/>
        <v>26.664009565563973</v>
      </c>
      <c r="K35">
        <v>3</v>
      </c>
    </row>
    <row r="36" spans="1:11" ht="12">
      <c r="A36" s="26" t="s">
        <v>31</v>
      </c>
      <c r="B36" s="27">
        <f t="shared" si="3"/>
        <v>35.5</v>
      </c>
      <c r="C36" s="13"/>
      <c r="D36" s="28">
        <v>0</v>
      </c>
      <c r="E36" s="28">
        <f t="shared" si="0"/>
        <v>35.5</v>
      </c>
      <c r="F36" s="14">
        <f t="shared" si="4"/>
        <v>35.5</v>
      </c>
      <c r="G36" s="28">
        <f t="shared" si="1"/>
        <v>7.074531685930649</v>
      </c>
      <c r="H36" s="13">
        <v>3.5</v>
      </c>
      <c r="I36" s="29">
        <f t="shared" si="2"/>
        <v>33.738541251494624</v>
      </c>
      <c r="K36">
        <v>3.5</v>
      </c>
    </row>
    <row r="37" spans="1:11" ht="12">
      <c r="A37" s="26" t="s">
        <v>32</v>
      </c>
      <c r="B37" s="27">
        <f t="shared" si="3"/>
        <v>110.3</v>
      </c>
      <c r="C37" s="13"/>
      <c r="D37" s="28">
        <v>0</v>
      </c>
      <c r="E37" s="28">
        <f t="shared" si="0"/>
        <v>110.3</v>
      </c>
      <c r="F37" s="14">
        <f t="shared" si="4"/>
        <v>110.3</v>
      </c>
      <c r="G37" s="28">
        <f t="shared" si="1"/>
        <v>21.98086887206058</v>
      </c>
      <c r="H37" s="13">
        <v>4</v>
      </c>
      <c r="I37" s="29">
        <f t="shared" si="2"/>
        <v>55.71941012355521</v>
      </c>
      <c r="K37">
        <v>4</v>
      </c>
    </row>
    <row r="38" spans="1:11" ht="12.75" thickBot="1">
      <c r="A38" s="30" t="s">
        <v>33</v>
      </c>
      <c r="B38" s="31">
        <f t="shared" si="3"/>
        <v>212.6</v>
      </c>
      <c r="C38" s="19"/>
      <c r="D38" s="32">
        <v>0</v>
      </c>
      <c r="E38" s="32">
        <f t="shared" si="0"/>
        <v>212.6</v>
      </c>
      <c r="F38" s="33">
        <f t="shared" si="4"/>
        <v>212.6</v>
      </c>
      <c r="G38" s="32">
        <f t="shared" si="1"/>
        <v>42.36747708250299</v>
      </c>
      <c r="H38" s="19">
        <v>4.5</v>
      </c>
      <c r="I38" s="34">
        <f t="shared" si="2"/>
        <v>98.0868872060582</v>
      </c>
      <c r="K38">
        <v>4.5</v>
      </c>
    </row>
    <row r="39" spans="6:7" ht="12">
      <c r="F39" s="1" t="s">
        <v>43</v>
      </c>
      <c r="G39" s="1">
        <f>SUM(G25:G38)</f>
        <v>99.98007174172977</v>
      </c>
    </row>
    <row r="42" spans="2:3" ht="12">
      <c r="B42" s="1" t="s">
        <v>55</v>
      </c>
      <c r="C42" t="s">
        <v>56</v>
      </c>
    </row>
    <row r="43" spans="2:3" ht="12">
      <c r="B43" s="1">
        <f>(4.5-1)/4</f>
        <v>0.875</v>
      </c>
      <c r="C43">
        <f>(4.5+1-2*4)/(2*(4.5-1))</f>
        <v>-0.35714285714285715</v>
      </c>
    </row>
    <row r="44" spans="2:3" ht="12">
      <c r="B44" s="1">
        <f>4.5/6.6</f>
        <v>0.6818181818181819</v>
      </c>
      <c r="C44">
        <f>(4.5+0-2*4)/(2*(4.5-0))</f>
        <v>-0.3888888888888889</v>
      </c>
    </row>
    <row r="45" spans="2:3" ht="12">
      <c r="B45" s="1">
        <f>SUM(B43:B44)</f>
        <v>1.5568181818181819</v>
      </c>
      <c r="C45">
        <f>SUM(C43:C44)</f>
        <v>-0.746031746031746</v>
      </c>
    </row>
  </sheetData>
  <printOptions/>
  <pageMargins left="0.75" right="0.75" top="1" bottom="1" header="0.5" footer="0.5"/>
  <pageSetup horizontalDpi="600" verticalDpi="6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39"/>
  <sheetViews>
    <sheetView workbookViewId="0" topLeftCell="A4">
      <selection activeCell="A24" sqref="A24:I38"/>
    </sheetView>
  </sheetViews>
  <sheetFormatPr defaultColWidth="11.421875" defaultRowHeight="12.75"/>
  <cols>
    <col min="1" max="1" width="38.7109375" style="0" bestFit="1" customWidth="1"/>
    <col min="2" max="2" width="13.8515625" style="0" bestFit="1" customWidth="1"/>
    <col min="3" max="3" width="12.7109375" style="0" bestFit="1" customWidth="1"/>
    <col min="4" max="4" width="10.421875" style="0" bestFit="1" customWidth="1"/>
    <col min="5" max="6" width="15.421875" style="0" bestFit="1" customWidth="1"/>
    <col min="7" max="7" width="16.00390625" style="0" bestFit="1" customWidth="1"/>
    <col min="8" max="8" width="8.140625" style="0" customWidth="1"/>
    <col min="9" max="9" width="10.00390625" style="0" bestFit="1" customWidth="1"/>
    <col min="10" max="16384" width="8.8515625" style="0" customWidth="1"/>
  </cols>
  <sheetData>
    <row r="1" spans="1:6" ht="12">
      <c r="A1" t="s">
        <v>48</v>
      </c>
      <c r="B1" s="1"/>
      <c r="D1" s="1"/>
      <c r="E1" s="1"/>
      <c r="F1" s="1"/>
    </row>
    <row r="2" spans="1:6" ht="12">
      <c r="A2" t="s">
        <v>1</v>
      </c>
      <c r="B2" s="1">
        <v>508.1</v>
      </c>
      <c r="D2" s="1"/>
      <c r="E2" s="1"/>
      <c r="F2" s="1"/>
    </row>
    <row r="3" spans="1:6" ht="12">
      <c r="A3" t="s">
        <v>0</v>
      </c>
      <c r="B3" s="1">
        <v>10.2</v>
      </c>
      <c r="D3" s="1"/>
      <c r="E3" s="1"/>
      <c r="F3" s="1"/>
    </row>
    <row r="4" spans="1:6" ht="12">
      <c r="A4" t="s">
        <v>2</v>
      </c>
      <c r="B4" s="1">
        <f>B2-B3</f>
        <v>497.90000000000003</v>
      </c>
      <c r="D4" s="1"/>
      <c r="E4" s="1"/>
      <c r="F4" s="1"/>
    </row>
    <row r="5" spans="1:6" ht="12">
      <c r="A5" t="s">
        <v>3</v>
      </c>
      <c r="B5" s="1">
        <v>0</v>
      </c>
      <c r="D5" s="1"/>
      <c r="E5" s="1"/>
      <c r="F5" s="1"/>
    </row>
    <row r="6" spans="1:6" ht="12">
      <c r="A6" t="s">
        <v>4</v>
      </c>
      <c r="B6" s="1">
        <v>0</v>
      </c>
      <c r="D6" s="1"/>
      <c r="E6" s="1"/>
      <c r="F6" s="1"/>
    </row>
    <row r="7" spans="1:6" ht="12">
      <c r="A7" t="s">
        <v>5</v>
      </c>
      <c r="B7" s="1">
        <v>4.4</v>
      </c>
      <c r="D7" s="1"/>
      <c r="E7" s="1"/>
      <c r="F7" s="1"/>
    </row>
    <row r="8" spans="1:6" ht="12">
      <c r="A8" t="s">
        <v>6</v>
      </c>
      <c r="B8" s="1">
        <v>3.5</v>
      </c>
      <c r="D8" s="1"/>
      <c r="E8" s="1"/>
      <c r="F8" s="1"/>
    </row>
    <row r="9" spans="1:6" ht="12">
      <c r="A9" t="s">
        <v>7</v>
      </c>
      <c r="B9" s="1">
        <f>B4-B5-B6-B7-B8</f>
        <v>490.00000000000006</v>
      </c>
      <c r="D9" s="1"/>
      <c r="E9" s="1"/>
      <c r="F9" s="1"/>
    </row>
    <row r="10" spans="1:6" ht="12">
      <c r="A10" t="s">
        <v>8</v>
      </c>
      <c r="B10" s="1">
        <v>490</v>
      </c>
      <c r="D10" s="1"/>
      <c r="E10" s="1"/>
      <c r="F10" s="1"/>
    </row>
    <row r="11" spans="1:6" ht="12">
      <c r="A11" t="s">
        <v>9</v>
      </c>
      <c r="B11" s="1">
        <f>B9/B10</f>
        <v>1.0000000000000002</v>
      </c>
      <c r="D11" s="1"/>
      <c r="E11" s="1"/>
      <c r="F11" s="1"/>
    </row>
    <row r="12" spans="1:6" ht="12">
      <c r="A12" t="s">
        <v>10</v>
      </c>
      <c r="B12" s="1">
        <f>1/B11</f>
        <v>0.9999999999999998</v>
      </c>
      <c r="D12" s="1"/>
      <c r="E12" s="1"/>
      <c r="F12" s="1"/>
    </row>
    <row r="13" spans="1:6" ht="12">
      <c r="A13" t="s">
        <v>21</v>
      </c>
      <c r="B13" s="2">
        <v>3</v>
      </c>
      <c r="D13" s="1"/>
      <c r="E13" s="1"/>
      <c r="F13" s="1"/>
    </row>
    <row r="14" spans="1:6" ht="12">
      <c r="A14" t="s">
        <v>11</v>
      </c>
      <c r="B14" s="1">
        <v>4.1</v>
      </c>
      <c r="D14" s="1"/>
      <c r="E14" s="1"/>
      <c r="F14" s="1"/>
    </row>
    <row r="15" spans="1:6" ht="12">
      <c r="A15" t="s">
        <v>12</v>
      </c>
      <c r="B15" s="1">
        <v>4.3</v>
      </c>
      <c r="D15" s="1"/>
      <c r="E15" s="1"/>
      <c r="F15" s="1"/>
    </row>
    <row r="16" spans="1:6" ht="12">
      <c r="A16" t="s">
        <v>13</v>
      </c>
      <c r="B16" s="1">
        <v>4.4</v>
      </c>
      <c r="D16" s="1"/>
      <c r="E16" s="1"/>
      <c r="F16" s="1"/>
    </row>
    <row r="17" spans="1:6" ht="12">
      <c r="A17" t="s">
        <v>14</v>
      </c>
      <c r="B17" s="1">
        <v>7</v>
      </c>
      <c r="D17" s="1"/>
      <c r="E17" s="1"/>
      <c r="F17" s="1"/>
    </row>
    <row r="18" spans="1:6" ht="12">
      <c r="A18" t="s">
        <v>15</v>
      </c>
      <c r="B18" s="1">
        <v>7.4</v>
      </c>
      <c r="D18" s="1"/>
      <c r="E18" s="1"/>
      <c r="F18" s="1"/>
    </row>
    <row r="19" spans="1:6" ht="12">
      <c r="A19" t="s">
        <v>16</v>
      </c>
      <c r="B19" s="1">
        <v>16.4</v>
      </c>
      <c r="D19" s="1"/>
      <c r="E19" s="1"/>
      <c r="F19" s="1"/>
    </row>
    <row r="20" spans="1:6" ht="12">
      <c r="A20" t="s">
        <v>17</v>
      </c>
      <c r="B20" s="1">
        <v>61</v>
      </c>
      <c r="D20" s="1"/>
      <c r="E20" s="1"/>
      <c r="F20" s="1"/>
    </row>
    <row r="21" spans="1:6" ht="12">
      <c r="A21" t="s">
        <v>18</v>
      </c>
      <c r="B21" s="1">
        <v>116.8</v>
      </c>
      <c r="D21" s="1"/>
      <c r="E21" s="1"/>
      <c r="F21" s="1"/>
    </row>
    <row r="22" spans="1:6" ht="12">
      <c r="A22" t="s">
        <v>19</v>
      </c>
      <c r="B22" s="1">
        <v>44</v>
      </c>
      <c r="D22" s="1"/>
      <c r="E22" s="1"/>
      <c r="F22" s="1"/>
    </row>
    <row r="23" spans="1:6" ht="12.75" thickBot="1">
      <c r="A23" t="s">
        <v>20</v>
      </c>
      <c r="B23" s="1">
        <v>253.9</v>
      </c>
      <c r="D23" s="1"/>
      <c r="E23" s="1"/>
      <c r="F23" s="1"/>
    </row>
    <row r="24" spans="1:9" ht="28.5" customHeight="1">
      <c r="A24" s="21" t="s">
        <v>22</v>
      </c>
      <c r="B24" s="22" t="s">
        <v>23</v>
      </c>
      <c r="C24" s="10" t="s">
        <v>34</v>
      </c>
      <c r="D24" s="23" t="s">
        <v>35</v>
      </c>
      <c r="E24" s="23" t="s">
        <v>36</v>
      </c>
      <c r="F24" s="23" t="s">
        <v>37</v>
      </c>
      <c r="G24" s="24" t="s">
        <v>38</v>
      </c>
      <c r="H24" s="23" t="s">
        <v>47</v>
      </c>
      <c r="I24" s="25" t="s">
        <v>46</v>
      </c>
    </row>
    <row r="25" spans="1:9" ht="12">
      <c r="A25" s="26" t="s">
        <v>39</v>
      </c>
      <c r="B25" s="27">
        <f>B5</f>
        <v>0</v>
      </c>
      <c r="C25" s="13"/>
      <c r="D25" s="28">
        <v>0</v>
      </c>
      <c r="E25" s="28">
        <f>B25-D25</f>
        <v>0</v>
      </c>
      <c r="F25" s="28">
        <v>0</v>
      </c>
      <c r="G25" s="28">
        <f>F25/B$4*100</f>
        <v>0</v>
      </c>
      <c r="H25" s="13">
        <v>-8</v>
      </c>
      <c r="I25" s="29"/>
    </row>
    <row r="26" spans="1:9" ht="12">
      <c r="A26" s="26" t="s">
        <v>40</v>
      </c>
      <c r="B26" s="27">
        <f>B6</f>
        <v>0</v>
      </c>
      <c r="C26" s="13"/>
      <c r="D26" s="28">
        <v>0</v>
      </c>
      <c r="E26" s="28">
        <f aca="true" t="shared" si="0" ref="E26:E38">B26-D26</f>
        <v>0</v>
      </c>
      <c r="F26" s="28">
        <v>0</v>
      </c>
      <c r="G26" s="28">
        <f aca="true" t="shared" si="1" ref="G26:G38">F26/B$4*100</f>
        <v>0</v>
      </c>
      <c r="H26" s="13">
        <v>-4</v>
      </c>
      <c r="I26" s="29"/>
    </row>
    <row r="27" spans="1:9" ht="12">
      <c r="A27" s="26" t="s">
        <v>41</v>
      </c>
      <c r="B27" s="27">
        <f>B7</f>
        <v>4.4</v>
      </c>
      <c r="C27" s="13"/>
      <c r="D27" s="28">
        <v>0</v>
      </c>
      <c r="E27" s="28">
        <f t="shared" si="0"/>
        <v>4.4</v>
      </c>
      <c r="F27" s="28">
        <f>B27</f>
        <v>4.4</v>
      </c>
      <c r="G27" s="28">
        <f t="shared" si="1"/>
        <v>0.8837115886724243</v>
      </c>
      <c r="H27" s="13">
        <v>-2</v>
      </c>
      <c r="I27" s="29">
        <v>0.9</v>
      </c>
    </row>
    <row r="28" spans="1:9" ht="12">
      <c r="A28" s="26" t="s">
        <v>42</v>
      </c>
      <c r="B28" s="27">
        <f>B8</f>
        <v>3.5</v>
      </c>
      <c r="C28" s="13"/>
      <c r="D28" s="28">
        <v>0</v>
      </c>
      <c r="E28" s="28">
        <f t="shared" si="0"/>
        <v>3.5</v>
      </c>
      <c r="F28" s="28">
        <f>B28</f>
        <v>3.5</v>
      </c>
      <c r="G28" s="28">
        <f t="shared" si="1"/>
        <v>0.7029524000803373</v>
      </c>
      <c r="H28" s="13">
        <v>-1</v>
      </c>
      <c r="I28" s="29">
        <f>I27+G28</f>
        <v>1.6029524000803375</v>
      </c>
    </row>
    <row r="29" spans="1:9" ht="12">
      <c r="A29" s="26" t="s">
        <v>24</v>
      </c>
      <c r="B29" s="27">
        <f aca="true" t="shared" si="2" ref="B29:B38">B14-B$13</f>
        <v>1.0999999999999996</v>
      </c>
      <c r="C29" s="13"/>
      <c r="D29" s="28">
        <v>0</v>
      </c>
      <c r="E29" s="28">
        <f t="shared" si="0"/>
        <v>1.0999999999999996</v>
      </c>
      <c r="F29" s="14">
        <f>E29*B$12</f>
        <v>1.0999999999999994</v>
      </c>
      <c r="G29" s="28">
        <f t="shared" si="1"/>
        <v>0.22092789716810593</v>
      </c>
      <c r="H29" s="13">
        <v>0</v>
      </c>
      <c r="I29" s="29">
        <f aca="true" t="shared" si="3" ref="I29:I38">I28+G29</f>
        <v>1.8238802972484434</v>
      </c>
    </row>
    <row r="30" spans="1:9" ht="12">
      <c r="A30" s="26" t="s">
        <v>25</v>
      </c>
      <c r="B30" s="27">
        <f t="shared" si="2"/>
        <v>1.2999999999999998</v>
      </c>
      <c r="C30" s="13"/>
      <c r="D30" s="28">
        <v>0</v>
      </c>
      <c r="E30" s="28">
        <f t="shared" si="0"/>
        <v>1.2999999999999998</v>
      </c>
      <c r="F30" s="14">
        <f aca="true" t="shared" si="4" ref="F30:F38">E30*B$12</f>
        <v>1.2999999999999996</v>
      </c>
      <c r="G30" s="28">
        <f t="shared" si="1"/>
        <v>0.26109660574412524</v>
      </c>
      <c r="H30" s="13">
        <v>0.5</v>
      </c>
      <c r="I30" s="29">
        <f t="shared" si="3"/>
        <v>2.0849769029925684</v>
      </c>
    </row>
    <row r="31" spans="1:9" ht="12">
      <c r="A31" s="26" t="s">
        <v>26</v>
      </c>
      <c r="B31" s="27">
        <f t="shared" si="2"/>
        <v>1.4000000000000004</v>
      </c>
      <c r="C31" s="13"/>
      <c r="D31" s="28">
        <v>0</v>
      </c>
      <c r="E31" s="28">
        <f t="shared" si="0"/>
        <v>1.4000000000000004</v>
      </c>
      <c r="F31" s="14">
        <f t="shared" si="4"/>
        <v>1.4000000000000001</v>
      </c>
      <c r="G31" s="28">
        <f t="shared" si="1"/>
        <v>0.28118096003213494</v>
      </c>
      <c r="H31" s="13">
        <v>1</v>
      </c>
      <c r="I31" s="29">
        <f t="shared" si="3"/>
        <v>2.3661578630247035</v>
      </c>
    </row>
    <row r="32" spans="1:9" ht="12">
      <c r="A32" s="26" t="s">
        <v>27</v>
      </c>
      <c r="B32" s="27">
        <f t="shared" si="2"/>
        <v>4</v>
      </c>
      <c r="C32" s="13"/>
      <c r="D32" s="28">
        <v>0</v>
      </c>
      <c r="E32" s="28">
        <f t="shared" si="0"/>
        <v>4</v>
      </c>
      <c r="F32" s="14">
        <f t="shared" si="4"/>
        <v>3.999999999999999</v>
      </c>
      <c r="G32" s="28">
        <f t="shared" si="1"/>
        <v>0.8033741715203854</v>
      </c>
      <c r="H32" s="13">
        <v>1.5</v>
      </c>
      <c r="I32" s="29">
        <f t="shared" si="3"/>
        <v>3.169532034545089</v>
      </c>
    </row>
    <row r="33" spans="1:9" ht="12">
      <c r="A33" s="26" t="s">
        <v>28</v>
      </c>
      <c r="B33" s="27">
        <f t="shared" si="2"/>
        <v>4.4</v>
      </c>
      <c r="C33" s="13"/>
      <c r="D33" s="28">
        <v>0</v>
      </c>
      <c r="E33" s="28">
        <f t="shared" si="0"/>
        <v>4.4</v>
      </c>
      <c r="F33" s="14">
        <f t="shared" si="4"/>
        <v>4.3999999999999995</v>
      </c>
      <c r="G33" s="28">
        <f t="shared" si="1"/>
        <v>0.883711588672424</v>
      </c>
      <c r="H33" s="13">
        <v>2</v>
      </c>
      <c r="I33" s="29">
        <f t="shared" si="3"/>
        <v>4.053243623217513</v>
      </c>
    </row>
    <row r="34" spans="1:9" ht="12">
      <c r="A34" s="26" t="s">
        <v>29</v>
      </c>
      <c r="B34" s="27">
        <f t="shared" si="2"/>
        <v>13.399999999999999</v>
      </c>
      <c r="C34" s="13"/>
      <c r="D34" s="28">
        <v>0</v>
      </c>
      <c r="E34" s="28">
        <f t="shared" si="0"/>
        <v>13.399999999999999</v>
      </c>
      <c r="F34" s="14">
        <f t="shared" si="4"/>
        <v>13.399999999999995</v>
      </c>
      <c r="G34" s="28">
        <f t="shared" si="1"/>
        <v>2.691303474593291</v>
      </c>
      <c r="H34" s="13">
        <v>2.5</v>
      </c>
      <c r="I34" s="29">
        <f t="shared" si="3"/>
        <v>6.744547097810804</v>
      </c>
    </row>
    <row r="35" spans="1:9" ht="12">
      <c r="A35" s="26" t="s">
        <v>30</v>
      </c>
      <c r="B35" s="27">
        <f t="shared" si="2"/>
        <v>58</v>
      </c>
      <c r="C35" s="13"/>
      <c r="D35" s="28">
        <v>0</v>
      </c>
      <c r="E35" s="28">
        <f t="shared" si="0"/>
        <v>58</v>
      </c>
      <c r="F35" s="14">
        <f t="shared" si="4"/>
        <v>57.999999999999986</v>
      </c>
      <c r="G35" s="28">
        <f t="shared" si="1"/>
        <v>11.648925487045588</v>
      </c>
      <c r="H35" s="13">
        <v>3</v>
      </c>
      <c r="I35" s="29">
        <f t="shared" si="3"/>
        <v>18.39347258485639</v>
      </c>
    </row>
    <row r="36" spans="1:9" ht="12">
      <c r="A36" s="26" t="s">
        <v>31</v>
      </c>
      <c r="B36" s="27">
        <f t="shared" si="2"/>
        <v>113.8</v>
      </c>
      <c r="C36" s="13"/>
      <c r="D36" s="28">
        <v>0</v>
      </c>
      <c r="E36" s="28">
        <f t="shared" si="0"/>
        <v>113.8</v>
      </c>
      <c r="F36" s="14">
        <f t="shared" si="4"/>
        <v>113.79999999999997</v>
      </c>
      <c r="G36" s="28">
        <f t="shared" si="1"/>
        <v>22.855995179754963</v>
      </c>
      <c r="H36" s="13">
        <v>3.5</v>
      </c>
      <c r="I36" s="29">
        <f t="shared" si="3"/>
        <v>41.24946776461135</v>
      </c>
    </row>
    <row r="37" spans="1:9" ht="12">
      <c r="A37" s="26" t="s">
        <v>32</v>
      </c>
      <c r="B37" s="27">
        <f t="shared" si="2"/>
        <v>41</v>
      </c>
      <c r="C37" s="13"/>
      <c r="D37" s="28">
        <v>0</v>
      </c>
      <c r="E37" s="28">
        <f t="shared" si="0"/>
        <v>41</v>
      </c>
      <c r="F37" s="14">
        <f t="shared" si="4"/>
        <v>40.99999999999999</v>
      </c>
      <c r="G37" s="28">
        <f t="shared" si="1"/>
        <v>8.234585258083952</v>
      </c>
      <c r="H37" s="13">
        <v>4</v>
      </c>
      <c r="I37" s="29">
        <f t="shared" si="3"/>
        <v>49.484053022695306</v>
      </c>
    </row>
    <row r="38" spans="1:9" ht="12.75" thickBot="1">
      <c r="A38" s="30" t="s">
        <v>33</v>
      </c>
      <c r="B38" s="31">
        <f t="shared" si="2"/>
        <v>250.9</v>
      </c>
      <c r="C38" s="19"/>
      <c r="D38" s="32">
        <v>0</v>
      </c>
      <c r="E38" s="32">
        <f t="shared" si="0"/>
        <v>250.9</v>
      </c>
      <c r="F38" s="33">
        <f t="shared" si="4"/>
        <v>250.89999999999995</v>
      </c>
      <c r="G38" s="32">
        <f t="shared" si="1"/>
        <v>50.39164490861617</v>
      </c>
      <c r="H38" s="19">
        <v>4.5</v>
      </c>
      <c r="I38" s="34">
        <f t="shared" si="3"/>
        <v>99.87569793131148</v>
      </c>
    </row>
    <row r="39" spans="2:8" ht="12">
      <c r="B39" s="1"/>
      <c r="D39" s="1"/>
      <c r="E39" s="1"/>
      <c r="F39" s="1" t="s">
        <v>43</v>
      </c>
      <c r="G39" s="1">
        <f>SUM(G25:G38)</f>
        <v>99.8594095199839</v>
      </c>
      <c r="H39" s="1"/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39"/>
  <sheetViews>
    <sheetView workbookViewId="0" topLeftCell="A1">
      <selection activeCell="F2" sqref="F2"/>
    </sheetView>
  </sheetViews>
  <sheetFormatPr defaultColWidth="11.421875" defaultRowHeight="12.75"/>
  <cols>
    <col min="1" max="1" width="38.7109375" style="0" bestFit="1" customWidth="1"/>
    <col min="2" max="2" width="13.8515625" style="0" bestFit="1" customWidth="1"/>
    <col min="3" max="3" width="12.7109375" style="0" bestFit="1" customWidth="1"/>
    <col min="4" max="4" width="10.421875" style="0" bestFit="1" customWidth="1"/>
    <col min="5" max="6" width="15.421875" style="0" bestFit="1" customWidth="1"/>
    <col min="7" max="7" width="16.00390625" style="0" bestFit="1" customWidth="1"/>
    <col min="8" max="8" width="8.140625" style="0" customWidth="1"/>
    <col min="9" max="9" width="10.00390625" style="0" bestFit="1" customWidth="1"/>
    <col min="10" max="16384" width="8.8515625" style="0" customWidth="1"/>
  </cols>
  <sheetData>
    <row r="1" spans="1:6" ht="12.75" thickBot="1">
      <c r="A1" t="s">
        <v>61</v>
      </c>
      <c r="B1" s="1"/>
      <c r="D1" s="1"/>
      <c r="E1" s="1"/>
      <c r="F1" s="1"/>
    </row>
    <row r="2" spans="1:10" ht="12">
      <c r="A2" t="s">
        <v>1</v>
      </c>
      <c r="B2" s="1">
        <v>1171.6</v>
      </c>
      <c r="D2" s="1"/>
      <c r="E2" s="1"/>
      <c r="F2" s="9" t="s">
        <v>62</v>
      </c>
      <c r="G2" s="10"/>
      <c r="H2" s="10"/>
      <c r="I2" s="10"/>
      <c r="J2" s="11"/>
    </row>
    <row r="3" spans="1:10" ht="12">
      <c r="A3" t="s">
        <v>0</v>
      </c>
      <c r="B3" s="1">
        <v>10.2</v>
      </c>
      <c r="D3" s="1"/>
      <c r="E3" s="1"/>
      <c r="F3" s="12" t="s">
        <v>63</v>
      </c>
      <c r="G3" s="13">
        <v>0.66</v>
      </c>
      <c r="H3" s="13"/>
      <c r="I3" s="14" t="s">
        <v>64</v>
      </c>
      <c r="J3" s="15">
        <v>1.59</v>
      </c>
    </row>
    <row r="4" spans="1:10" ht="12">
      <c r="A4" t="s">
        <v>2</v>
      </c>
      <c r="B4" s="1">
        <f>B2-B3</f>
        <v>1161.3999999999999</v>
      </c>
      <c r="C4">
        <v>988.4</v>
      </c>
      <c r="D4" s="1"/>
      <c r="E4" s="1"/>
      <c r="F4" s="12" t="s">
        <v>65</v>
      </c>
      <c r="G4" s="13">
        <v>1.42</v>
      </c>
      <c r="H4" s="13"/>
      <c r="I4" s="14" t="s">
        <v>66</v>
      </c>
      <c r="J4" s="15">
        <v>2.55</v>
      </c>
    </row>
    <row r="5" spans="1:10" ht="12">
      <c r="A5" t="s">
        <v>3</v>
      </c>
      <c r="B5" s="1">
        <v>0</v>
      </c>
      <c r="D5" s="1"/>
      <c r="E5" s="1"/>
      <c r="F5" s="12" t="s">
        <v>67</v>
      </c>
      <c r="G5" s="13">
        <v>1.97</v>
      </c>
      <c r="H5" s="13"/>
      <c r="I5" s="13"/>
      <c r="J5" s="15"/>
    </row>
    <row r="6" spans="1:10" ht="12">
      <c r="A6" t="s">
        <v>4</v>
      </c>
      <c r="B6" s="1">
        <v>42.5</v>
      </c>
      <c r="D6" s="1"/>
      <c r="E6" s="1"/>
      <c r="F6" s="12" t="s">
        <v>68</v>
      </c>
      <c r="G6" s="13">
        <v>2.77</v>
      </c>
      <c r="H6" s="13"/>
      <c r="I6" s="13"/>
      <c r="J6" s="15"/>
    </row>
    <row r="7" spans="1:10" ht="12.75">
      <c r="A7" t="s">
        <v>5</v>
      </c>
      <c r="B7" s="1">
        <v>81.2</v>
      </c>
      <c r="D7" s="1"/>
      <c r="E7" s="1"/>
      <c r="F7" s="12" t="s">
        <v>69</v>
      </c>
      <c r="G7" s="13">
        <v>3.2</v>
      </c>
      <c r="H7" s="13"/>
      <c r="I7" s="13"/>
      <c r="J7" s="15"/>
    </row>
    <row r="8" spans="1:10" ht="12.75">
      <c r="A8" t="s">
        <v>6</v>
      </c>
      <c r="B8" s="1">
        <v>46.8</v>
      </c>
      <c r="D8" s="1"/>
      <c r="E8" s="1"/>
      <c r="F8" s="12"/>
      <c r="G8" s="13"/>
      <c r="H8" s="13"/>
      <c r="I8" s="13"/>
      <c r="J8" s="15"/>
    </row>
    <row r="9" spans="1:10" ht="12.75">
      <c r="A9" t="s">
        <v>7</v>
      </c>
      <c r="B9" s="1">
        <f>B4-B5-B6-B7-B8</f>
        <v>990.8999999999999</v>
      </c>
      <c r="D9" s="1"/>
      <c r="E9" s="1"/>
      <c r="F9" s="12" t="s">
        <v>70</v>
      </c>
      <c r="G9" s="16">
        <f>(G4+G5+G6)/3</f>
        <v>2.0533333333333332</v>
      </c>
      <c r="H9" s="13"/>
      <c r="I9" s="13"/>
      <c r="J9" s="15"/>
    </row>
    <row r="10" spans="1:10" ht="12.75">
      <c r="A10" t="s">
        <v>8</v>
      </c>
      <c r="B10" s="1">
        <v>990.9</v>
      </c>
      <c r="D10" s="1"/>
      <c r="E10" s="1"/>
      <c r="F10" s="12" t="s">
        <v>71</v>
      </c>
      <c r="G10" s="16"/>
      <c r="H10" s="13"/>
      <c r="I10" s="13"/>
      <c r="J10" s="15"/>
    </row>
    <row r="11" spans="1:10" ht="12.75">
      <c r="A11" t="s">
        <v>9</v>
      </c>
      <c r="B11" s="1">
        <f>B9/B10</f>
        <v>0.9999999999999999</v>
      </c>
      <c r="D11" s="1"/>
      <c r="E11" s="1"/>
      <c r="F11" s="12" t="s">
        <v>72</v>
      </c>
      <c r="G11" s="16"/>
      <c r="H11" s="13"/>
      <c r="I11" s="13"/>
      <c r="J11" s="15"/>
    </row>
    <row r="12" spans="1:10" ht="12.75">
      <c r="A12" t="s">
        <v>10</v>
      </c>
      <c r="B12" s="1">
        <f>1/B11</f>
        <v>1</v>
      </c>
      <c r="D12" s="1"/>
      <c r="E12" s="1"/>
      <c r="F12" s="12" t="s">
        <v>73</v>
      </c>
      <c r="G12" s="16">
        <f>(G6-G4)/4+(G7-G3)/6.6</f>
        <v>0.7223484848484849</v>
      </c>
      <c r="H12" s="13"/>
      <c r="I12" s="13"/>
      <c r="J12" s="15"/>
    </row>
    <row r="13" spans="1:10" ht="12.75">
      <c r="A13" t="s">
        <v>21</v>
      </c>
      <c r="B13" s="2">
        <v>3</v>
      </c>
      <c r="D13" s="1"/>
      <c r="E13" s="1"/>
      <c r="F13" s="12" t="s">
        <v>74</v>
      </c>
      <c r="G13" s="16">
        <f>(G4+G6-2*G5)/(2*(G6-G4))+(G3+G7-2*G5)/(2*(G7-G3))</f>
        <v>0.0768445610965295</v>
      </c>
      <c r="H13" s="13"/>
      <c r="I13" s="13"/>
      <c r="J13" s="15"/>
    </row>
    <row r="14" spans="1:10" ht="13.5" thickBot="1">
      <c r="A14" t="s">
        <v>11</v>
      </c>
      <c r="B14" s="1">
        <v>29.3</v>
      </c>
      <c r="D14" s="1"/>
      <c r="E14" s="1"/>
      <c r="F14" s="17" t="s">
        <v>75</v>
      </c>
      <c r="G14" s="18">
        <f>(G7-G3)/(2.44*(J4-J3))</f>
        <v>1.0843579234972682</v>
      </c>
      <c r="H14" s="19"/>
      <c r="I14" s="19"/>
      <c r="J14" s="20"/>
    </row>
    <row r="15" spans="1:6" ht="12.75">
      <c r="A15" t="s">
        <v>12</v>
      </c>
      <c r="B15" s="1">
        <v>19.3</v>
      </c>
      <c r="D15" s="1"/>
      <c r="E15" s="1"/>
      <c r="F15" s="1"/>
    </row>
    <row r="16" spans="1:6" ht="12.75">
      <c r="A16" t="s">
        <v>13</v>
      </c>
      <c r="B16" s="1">
        <v>33.4</v>
      </c>
      <c r="D16" s="1"/>
      <c r="E16" s="1"/>
      <c r="F16" s="1"/>
    </row>
    <row r="17" spans="1:6" ht="12.75">
      <c r="A17" t="s">
        <v>14</v>
      </c>
      <c r="B17" s="1">
        <v>127.3</v>
      </c>
      <c r="D17" s="1"/>
      <c r="E17" s="1"/>
      <c r="F17" s="1"/>
    </row>
    <row r="18" spans="1:6" ht="12">
      <c r="A18" t="s">
        <v>15</v>
      </c>
      <c r="B18" s="1">
        <v>318.9</v>
      </c>
      <c r="D18" s="1"/>
      <c r="E18" s="1"/>
      <c r="F18" s="1"/>
    </row>
    <row r="19" spans="1:6" ht="12">
      <c r="A19" t="s">
        <v>16</v>
      </c>
      <c r="B19" s="1">
        <v>213.3</v>
      </c>
      <c r="D19" s="1"/>
      <c r="E19" s="1"/>
      <c r="F19" s="1"/>
    </row>
    <row r="20" spans="1:6" ht="12">
      <c r="A20" t="s">
        <v>17</v>
      </c>
      <c r="B20" s="1">
        <v>183.2</v>
      </c>
      <c r="D20" s="1"/>
      <c r="E20" s="1"/>
      <c r="F20" s="1"/>
    </row>
    <row r="21" spans="1:6" ht="12">
      <c r="A21" t="s">
        <v>18</v>
      </c>
      <c r="B21" s="1">
        <v>59</v>
      </c>
      <c r="D21" s="1"/>
      <c r="E21" s="1"/>
      <c r="F21" s="1"/>
    </row>
    <row r="22" spans="1:6" ht="12">
      <c r="A22" t="s">
        <v>19</v>
      </c>
      <c r="B22" s="1">
        <v>14.2</v>
      </c>
      <c r="D22" s="1"/>
      <c r="E22" s="1"/>
      <c r="F22" s="1"/>
    </row>
    <row r="23" spans="1:6" ht="12.75" thickBot="1">
      <c r="A23" t="s">
        <v>20</v>
      </c>
      <c r="B23" s="1">
        <v>18.3</v>
      </c>
      <c r="D23" s="1"/>
      <c r="E23" s="1"/>
      <c r="F23" s="1"/>
    </row>
    <row r="24" spans="1:9" ht="28.5" customHeight="1">
      <c r="A24" s="21" t="s">
        <v>22</v>
      </c>
      <c r="B24" s="22" t="s">
        <v>23</v>
      </c>
      <c r="C24" s="10" t="s">
        <v>34</v>
      </c>
      <c r="D24" s="23" t="s">
        <v>35</v>
      </c>
      <c r="E24" s="23" t="s">
        <v>36</v>
      </c>
      <c r="F24" s="23" t="s">
        <v>37</v>
      </c>
      <c r="G24" s="24" t="s">
        <v>38</v>
      </c>
      <c r="H24" s="23" t="s">
        <v>47</v>
      </c>
      <c r="I24" s="25" t="s">
        <v>46</v>
      </c>
    </row>
    <row r="25" spans="1:9" ht="12">
      <c r="A25" s="26" t="s">
        <v>39</v>
      </c>
      <c r="B25" s="27">
        <f>B5</f>
        <v>0</v>
      </c>
      <c r="C25" s="13"/>
      <c r="D25" s="28">
        <v>0</v>
      </c>
      <c r="E25" s="28">
        <f aca="true" t="shared" si="0" ref="E25:E38">B25-D25</f>
        <v>0</v>
      </c>
      <c r="F25" s="28">
        <v>0</v>
      </c>
      <c r="G25" s="28">
        <f>F25/B$4*100</f>
        <v>0</v>
      </c>
      <c r="H25" s="13">
        <v>-8</v>
      </c>
      <c r="I25" s="29"/>
    </row>
    <row r="26" spans="1:9" ht="12">
      <c r="A26" s="26" t="s">
        <v>40</v>
      </c>
      <c r="B26" s="27">
        <v>0</v>
      </c>
      <c r="C26" s="13"/>
      <c r="D26" s="28">
        <v>0</v>
      </c>
      <c r="E26" s="28">
        <f t="shared" si="0"/>
        <v>0</v>
      </c>
      <c r="F26" s="28">
        <v>0</v>
      </c>
      <c r="G26" s="28">
        <f>F26/B$4*100</f>
        <v>0</v>
      </c>
      <c r="H26" s="13">
        <v>-4</v>
      </c>
      <c r="I26" s="29">
        <f aca="true" t="shared" si="1" ref="I26:I38">I25+G26</f>
        <v>0</v>
      </c>
    </row>
    <row r="27" spans="1:9" ht="12">
      <c r="A27" s="26" t="s">
        <v>41</v>
      </c>
      <c r="B27" s="27">
        <v>0</v>
      </c>
      <c r="C27" s="13"/>
      <c r="D27" s="28">
        <v>0</v>
      </c>
      <c r="E27" s="28">
        <f t="shared" si="0"/>
        <v>0</v>
      </c>
      <c r="F27" s="28">
        <f>B27</f>
        <v>0</v>
      </c>
      <c r="G27" s="28">
        <f>F27/B$4*100</f>
        <v>0</v>
      </c>
      <c r="H27" s="13">
        <v>-2</v>
      </c>
      <c r="I27" s="29">
        <f t="shared" si="1"/>
        <v>0</v>
      </c>
    </row>
    <row r="28" spans="1:9" ht="12">
      <c r="A28" s="26" t="s">
        <v>42</v>
      </c>
      <c r="B28" s="27">
        <v>0</v>
      </c>
      <c r="C28" s="13"/>
      <c r="D28" s="28">
        <v>0</v>
      </c>
      <c r="E28" s="28">
        <f t="shared" si="0"/>
        <v>0</v>
      </c>
      <c r="F28" s="28">
        <f>B28</f>
        <v>0</v>
      </c>
      <c r="G28" s="28">
        <f>F28/B$4*100</f>
        <v>0</v>
      </c>
      <c r="H28" s="13">
        <v>-1</v>
      </c>
      <c r="I28" s="29">
        <f t="shared" si="1"/>
        <v>0</v>
      </c>
    </row>
    <row r="29" spans="1:9" ht="12">
      <c r="A29" s="26" t="s">
        <v>24</v>
      </c>
      <c r="B29" s="27">
        <f aca="true" t="shared" si="2" ref="B29:B38">B14-B$13</f>
        <v>26.3</v>
      </c>
      <c r="C29" s="13"/>
      <c r="D29" s="28">
        <v>0</v>
      </c>
      <c r="E29" s="28">
        <f t="shared" si="0"/>
        <v>26.3</v>
      </c>
      <c r="F29" s="14">
        <f aca="true" t="shared" si="3" ref="F29:F38">E29*B$12</f>
        <v>26.3</v>
      </c>
      <c r="G29" s="28">
        <f aca="true" t="shared" si="4" ref="G29:G38">F29/C$4*100</f>
        <v>2.660866046135168</v>
      </c>
      <c r="H29" s="13">
        <v>0</v>
      </c>
      <c r="I29" s="29">
        <f t="shared" si="1"/>
        <v>2.660866046135168</v>
      </c>
    </row>
    <row r="30" spans="1:9" ht="12">
      <c r="A30" s="26" t="s">
        <v>25</v>
      </c>
      <c r="B30" s="27">
        <f t="shared" si="2"/>
        <v>16.3</v>
      </c>
      <c r="C30" s="13"/>
      <c r="D30" s="28">
        <v>0</v>
      </c>
      <c r="E30" s="28">
        <f t="shared" si="0"/>
        <v>16.3</v>
      </c>
      <c r="F30" s="14">
        <f t="shared" si="3"/>
        <v>16.3</v>
      </c>
      <c r="G30" s="28">
        <f t="shared" si="4"/>
        <v>1.6491299069202752</v>
      </c>
      <c r="H30" s="13">
        <v>0.5</v>
      </c>
      <c r="I30" s="29">
        <f t="shared" si="1"/>
        <v>4.309995953055443</v>
      </c>
    </row>
    <row r="31" spans="1:9" ht="12">
      <c r="A31" s="26" t="s">
        <v>26</v>
      </c>
      <c r="B31" s="27">
        <f t="shared" si="2"/>
        <v>30.4</v>
      </c>
      <c r="C31" s="13"/>
      <c r="D31" s="28">
        <v>0</v>
      </c>
      <c r="E31" s="28">
        <f t="shared" si="0"/>
        <v>30.4</v>
      </c>
      <c r="F31" s="14">
        <f t="shared" si="3"/>
        <v>30.4</v>
      </c>
      <c r="G31" s="28">
        <f t="shared" si="4"/>
        <v>3.075677863213274</v>
      </c>
      <c r="H31" s="13">
        <v>1</v>
      </c>
      <c r="I31" s="29">
        <f t="shared" si="1"/>
        <v>7.385673816268717</v>
      </c>
    </row>
    <row r="32" spans="1:9" ht="12">
      <c r="A32" s="26" t="s">
        <v>27</v>
      </c>
      <c r="B32" s="27">
        <f t="shared" si="2"/>
        <v>124.3</v>
      </c>
      <c r="C32" s="13"/>
      <c r="D32" s="28">
        <v>0</v>
      </c>
      <c r="E32" s="28">
        <f t="shared" si="0"/>
        <v>124.3</v>
      </c>
      <c r="F32" s="14">
        <f t="shared" si="3"/>
        <v>124.3</v>
      </c>
      <c r="G32" s="28">
        <f t="shared" si="4"/>
        <v>12.575880210441118</v>
      </c>
      <c r="H32" s="13">
        <v>1.5</v>
      </c>
      <c r="I32" s="29">
        <f t="shared" si="1"/>
        <v>19.961554026709834</v>
      </c>
    </row>
    <row r="33" spans="1:9" ht="12">
      <c r="A33" s="26" t="s">
        <v>28</v>
      </c>
      <c r="B33" s="27">
        <f t="shared" si="2"/>
        <v>315.9</v>
      </c>
      <c r="C33" s="13"/>
      <c r="D33" s="28">
        <v>0</v>
      </c>
      <c r="E33" s="28">
        <f t="shared" si="0"/>
        <v>315.9</v>
      </c>
      <c r="F33" s="14">
        <f t="shared" si="3"/>
        <v>315.9</v>
      </c>
      <c r="G33" s="28">
        <f t="shared" si="4"/>
        <v>31.96074463779846</v>
      </c>
      <c r="H33" s="13">
        <v>2</v>
      </c>
      <c r="I33" s="29">
        <f t="shared" si="1"/>
        <v>51.92229866450829</v>
      </c>
    </row>
    <row r="34" spans="1:9" ht="12">
      <c r="A34" s="26" t="s">
        <v>29</v>
      </c>
      <c r="B34" s="27">
        <f t="shared" si="2"/>
        <v>210.3</v>
      </c>
      <c r="C34" s="13"/>
      <c r="D34" s="28">
        <v>0</v>
      </c>
      <c r="E34" s="28">
        <f t="shared" si="0"/>
        <v>210.3</v>
      </c>
      <c r="F34" s="14">
        <f t="shared" si="3"/>
        <v>210.3</v>
      </c>
      <c r="G34" s="28">
        <f t="shared" si="4"/>
        <v>21.276811007689197</v>
      </c>
      <c r="H34" s="13">
        <v>2.5</v>
      </c>
      <c r="I34" s="29">
        <f t="shared" si="1"/>
        <v>73.1991096721975</v>
      </c>
    </row>
    <row r="35" spans="1:9" ht="12">
      <c r="A35" s="26" t="s">
        <v>30</v>
      </c>
      <c r="B35" s="27">
        <f t="shared" si="2"/>
        <v>180.2</v>
      </c>
      <c r="C35" s="13"/>
      <c r="D35" s="28">
        <v>0</v>
      </c>
      <c r="E35" s="28">
        <f t="shared" si="0"/>
        <v>180.2</v>
      </c>
      <c r="F35" s="14">
        <f t="shared" si="3"/>
        <v>180.2</v>
      </c>
      <c r="G35" s="28">
        <f t="shared" si="4"/>
        <v>18.231485228652367</v>
      </c>
      <c r="H35" s="13">
        <v>3</v>
      </c>
      <c r="I35" s="29">
        <f t="shared" si="1"/>
        <v>91.43059490084985</v>
      </c>
    </row>
    <row r="36" spans="1:9" ht="12">
      <c r="A36" s="26" t="s">
        <v>31</v>
      </c>
      <c r="B36" s="27">
        <f t="shared" si="2"/>
        <v>56</v>
      </c>
      <c r="C36" s="13"/>
      <c r="D36" s="28">
        <v>0</v>
      </c>
      <c r="E36" s="28">
        <f t="shared" si="0"/>
        <v>56</v>
      </c>
      <c r="F36" s="14">
        <f t="shared" si="3"/>
        <v>56</v>
      </c>
      <c r="G36" s="28">
        <f t="shared" si="4"/>
        <v>5.6657223796034</v>
      </c>
      <c r="H36" s="13">
        <v>3.5</v>
      </c>
      <c r="I36" s="29">
        <f t="shared" si="1"/>
        <v>97.09631728045325</v>
      </c>
    </row>
    <row r="37" spans="1:9" ht="12">
      <c r="A37" s="26" t="s">
        <v>32</v>
      </c>
      <c r="B37" s="27">
        <f t="shared" si="2"/>
        <v>11.2</v>
      </c>
      <c r="C37" s="13"/>
      <c r="D37" s="28">
        <v>0</v>
      </c>
      <c r="E37" s="28">
        <f t="shared" si="0"/>
        <v>11.2</v>
      </c>
      <c r="F37" s="14">
        <f t="shared" si="3"/>
        <v>11.2</v>
      </c>
      <c r="G37" s="28">
        <f t="shared" si="4"/>
        <v>1.1331444759206797</v>
      </c>
      <c r="H37" s="13">
        <v>4</v>
      </c>
      <c r="I37" s="29">
        <f t="shared" si="1"/>
        <v>98.22946175637392</v>
      </c>
    </row>
    <row r="38" spans="1:9" ht="12.75" thickBot="1">
      <c r="A38" s="30" t="s">
        <v>33</v>
      </c>
      <c r="B38" s="31">
        <f t="shared" si="2"/>
        <v>15.3</v>
      </c>
      <c r="C38" s="19"/>
      <c r="D38" s="32">
        <v>0</v>
      </c>
      <c r="E38" s="32">
        <f t="shared" si="0"/>
        <v>15.3</v>
      </c>
      <c r="F38" s="33">
        <f t="shared" si="3"/>
        <v>15.3</v>
      </c>
      <c r="G38" s="32">
        <f t="shared" si="4"/>
        <v>1.547956292998786</v>
      </c>
      <c r="H38" s="19">
        <v>4.5</v>
      </c>
      <c r="I38" s="34">
        <f t="shared" si="1"/>
        <v>99.77741804937271</v>
      </c>
    </row>
    <row r="39" spans="2:8" ht="12.75" thickBot="1">
      <c r="B39" s="1">
        <f>SUM(B29:B38)</f>
        <v>986.2</v>
      </c>
      <c r="D39" s="1"/>
      <c r="E39" s="1"/>
      <c r="F39" s="35" t="s">
        <v>43</v>
      </c>
      <c r="G39" s="36">
        <f>SUM(G25:G38)</f>
        <v>99.77741804937271</v>
      </c>
      <c r="H39" s="1"/>
    </row>
  </sheetData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39"/>
  <sheetViews>
    <sheetView workbookViewId="0" topLeftCell="A1">
      <selection activeCell="K20" sqref="K20"/>
    </sheetView>
  </sheetViews>
  <sheetFormatPr defaultColWidth="11.421875" defaultRowHeight="12.75"/>
  <cols>
    <col min="1" max="1" width="38.7109375" style="0" bestFit="1" customWidth="1"/>
    <col min="2" max="2" width="13.8515625" style="0" bestFit="1" customWidth="1"/>
    <col min="3" max="3" width="12.7109375" style="0" bestFit="1" customWidth="1"/>
    <col min="4" max="4" width="10.421875" style="0" bestFit="1" customWidth="1"/>
    <col min="5" max="6" width="15.421875" style="0" bestFit="1" customWidth="1"/>
    <col min="7" max="7" width="16.00390625" style="0" bestFit="1" customWidth="1"/>
    <col min="8" max="8" width="8.140625" style="0" customWidth="1"/>
    <col min="9" max="9" width="10.00390625" style="0" bestFit="1" customWidth="1"/>
    <col min="10" max="16384" width="8.8515625" style="0" customWidth="1"/>
  </cols>
  <sheetData>
    <row r="1" spans="1:10" ht="12">
      <c r="A1" t="s">
        <v>76</v>
      </c>
      <c r="B1" s="1"/>
      <c r="D1" s="1"/>
      <c r="E1" s="1"/>
      <c r="F1" s="9" t="s">
        <v>62</v>
      </c>
      <c r="G1" s="10"/>
      <c r="H1" s="10"/>
      <c r="I1" s="10"/>
      <c r="J1" s="11"/>
    </row>
    <row r="2" spans="1:10" ht="12">
      <c r="A2" t="s">
        <v>1</v>
      </c>
      <c r="B2" s="1">
        <v>2060.5</v>
      </c>
      <c r="D2" s="1"/>
      <c r="E2" s="1"/>
      <c r="F2" s="12" t="s">
        <v>63</v>
      </c>
      <c r="G2" s="13">
        <v>1.02</v>
      </c>
      <c r="H2" s="13"/>
      <c r="I2" s="14" t="s">
        <v>64</v>
      </c>
      <c r="J2" s="15">
        <v>1.17</v>
      </c>
    </row>
    <row r="3" spans="1:10" ht="12">
      <c r="A3" t="s">
        <v>0</v>
      </c>
      <c r="B3" s="1">
        <v>10.2</v>
      </c>
      <c r="D3" s="1"/>
      <c r="E3" s="1"/>
      <c r="F3" s="12" t="s">
        <v>65</v>
      </c>
      <c r="G3" s="13">
        <v>1.11</v>
      </c>
      <c r="H3" s="13"/>
      <c r="I3" s="14" t="s">
        <v>66</v>
      </c>
      <c r="J3" s="15">
        <v>1.48</v>
      </c>
    </row>
    <row r="4" spans="1:10" ht="12">
      <c r="A4" t="s">
        <v>2</v>
      </c>
      <c r="B4" s="1">
        <f>B2-B3</f>
        <v>2050.3</v>
      </c>
      <c r="D4" s="1"/>
      <c r="E4" s="1"/>
      <c r="F4" s="12" t="s">
        <v>67</v>
      </c>
      <c r="G4" s="13">
        <v>1.31</v>
      </c>
      <c r="H4" s="13"/>
      <c r="I4" s="13"/>
      <c r="J4" s="15"/>
    </row>
    <row r="5" spans="1:10" ht="12">
      <c r="A5" t="s">
        <v>3</v>
      </c>
      <c r="B5" s="1">
        <v>0</v>
      </c>
      <c r="D5" s="1"/>
      <c r="E5" s="1"/>
      <c r="F5" s="12" t="s">
        <v>68</v>
      </c>
      <c r="G5" s="13">
        <v>1.74</v>
      </c>
      <c r="H5" s="13"/>
      <c r="I5" s="13"/>
      <c r="J5" s="15"/>
    </row>
    <row r="6" spans="1:10" ht="12">
      <c r="A6" t="s">
        <v>4</v>
      </c>
      <c r="B6" s="1">
        <v>0</v>
      </c>
      <c r="D6" s="1"/>
      <c r="E6" s="1"/>
      <c r="F6" s="12" t="s">
        <v>69</v>
      </c>
      <c r="G6" s="13">
        <v>2.11</v>
      </c>
      <c r="H6" s="13"/>
      <c r="I6" s="13"/>
      <c r="J6" s="15"/>
    </row>
    <row r="7" spans="1:10" ht="12">
      <c r="A7" t="s">
        <v>5</v>
      </c>
      <c r="B7" s="1">
        <v>6.1</v>
      </c>
      <c r="D7" s="1"/>
      <c r="E7" s="1"/>
      <c r="F7" s="12"/>
      <c r="G7" s="13"/>
      <c r="H7" s="13"/>
      <c r="I7" s="13"/>
      <c r="J7" s="15"/>
    </row>
    <row r="8" spans="1:10" ht="12">
      <c r="A8" t="s">
        <v>6</v>
      </c>
      <c r="B8" s="1">
        <v>3</v>
      </c>
      <c r="D8" s="1"/>
      <c r="E8" s="1"/>
      <c r="F8" s="12" t="s">
        <v>70</v>
      </c>
      <c r="G8" s="16">
        <f>(G3+G4+G5)/3</f>
        <v>1.3866666666666667</v>
      </c>
      <c r="H8" s="13"/>
      <c r="I8" s="13"/>
      <c r="J8" s="15"/>
    </row>
    <row r="9" spans="1:10" ht="12">
      <c r="A9" t="s">
        <v>7</v>
      </c>
      <c r="B9" s="1">
        <f>B4-B5-B6-B7-B8</f>
        <v>2041.2000000000003</v>
      </c>
      <c r="D9" s="1"/>
      <c r="E9" s="1"/>
      <c r="F9" s="12" t="s">
        <v>71</v>
      </c>
      <c r="G9" s="16"/>
      <c r="H9" s="13"/>
      <c r="I9" s="13"/>
      <c r="J9" s="15"/>
    </row>
    <row r="10" spans="1:10" ht="12">
      <c r="A10" t="s">
        <v>8</v>
      </c>
      <c r="B10" s="1">
        <v>2041.2</v>
      </c>
      <c r="C10" s="1">
        <f>B10-3.1</f>
        <v>2038.1000000000001</v>
      </c>
      <c r="D10" s="1"/>
      <c r="E10" s="1"/>
      <c r="F10" s="12" t="s">
        <v>72</v>
      </c>
      <c r="G10" s="16"/>
      <c r="H10" s="13"/>
      <c r="I10" s="13"/>
      <c r="J10" s="15"/>
    </row>
    <row r="11" spans="1:10" ht="12">
      <c r="A11" t="s">
        <v>9</v>
      </c>
      <c r="B11" s="1">
        <f>B9/B10</f>
        <v>1.0000000000000002</v>
      </c>
      <c r="D11" s="1"/>
      <c r="E11" s="1"/>
      <c r="F11" s="12" t="s">
        <v>73</v>
      </c>
      <c r="G11" s="16">
        <f>(G5-G3)/4+(G6-G2)/6.6</f>
        <v>0.32265151515151513</v>
      </c>
      <c r="H11" s="13"/>
      <c r="I11" s="13"/>
      <c r="J11" s="15"/>
    </row>
    <row r="12" spans="1:10" ht="12">
      <c r="A12" t="s">
        <v>10</v>
      </c>
      <c r="B12" s="1">
        <f>1/B11</f>
        <v>0.9999999999999998</v>
      </c>
      <c r="D12" s="1"/>
      <c r="E12" s="1"/>
      <c r="F12" s="12" t="s">
        <v>74</v>
      </c>
      <c r="G12" s="16">
        <f>(G3+G5-2*G4)/(2*(G5-G3))+(G2+G6-2*G4)/(2*(G6-G2))</f>
        <v>0.41648463666812285</v>
      </c>
      <c r="H12" s="13"/>
      <c r="I12" s="13"/>
      <c r="J12" s="15"/>
    </row>
    <row r="13" spans="1:10" ht="12.75" thickBot="1">
      <c r="A13" t="s">
        <v>21</v>
      </c>
      <c r="B13" s="2">
        <v>3</v>
      </c>
      <c r="D13" s="1"/>
      <c r="E13" s="1"/>
      <c r="F13" s="17" t="s">
        <v>75</v>
      </c>
      <c r="G13" s="18">
        <f>(G6-G2)/(2.44*(J3-J2))</f>
        <v>1.441036488630354</v>
      </c>
      <c r="H13" s="19"/>
      <c r="I13" s="19"/>
      <c r="J13" s="20"/>
    </row>
    <row r="14" spans="1:6" ht="12">
      <c r="A14" t="s">
        <v>11</v>
      </c>
      <c r="B14" s="1">
        <v>5.4</v>
      </c>
      <c r="D14" s="1"/>
      <c r="E14" s="1"/>
      <c r="F14" s="1"/>
    </row>
    <row r="15" spans="1:6" ht="12">
      <c r="A15" t="s">
        <v>12</v>
      </c>
      <c r="B15" s="1">
        <v>9.4</v>
      </c>
      <c r="D15" s="1"/>
      <c r="E15" s="1"/>
      <c r="F15" s="1"/>
    </row>
    <row r="16" spans="1:6" ht="12">
      <c r="A16" t="s">
        <v>13</v>
      </c>
      <c r="B16" s="1">
        <v>70.4</v>
      </c>
      <c r="D16" s="1"/>
      <c r="E16" s="1"/>
      <c r="F16" s="1"/>
    </row>
    <row r="17" spans="1:6" ht="12">
      <c r="A17" t="s">
        <v>14</v>
      </c>
      <c r="B17" s="1">
        <v>1482.6</v>
      </c>
      <c r="D17" s="1"/>
      <c r="E17" s="1"/>
      <c r="F17" s="1"/>
    </row>
    <row r="18" spans="1:6" ht="12">
      <c r="A18" t="s">
        <v>15</v>
      </c>
      <c r="B18" s="1">
        <v>223.4</v>
      </c>
      <c r="D18" s="1"/>
      <c r="E18" s="1"/>
      <c r="F18" s="1"/>
    </row>
    <row r="19" spans="1:6" ht="12">
      <c r="A19" t="s">
        <v>16</v>
      </c>
      <c r="B19" s="1">
        <v>139.6</v>
      </c>
      <c r="D19" s="1"/>
      <c r="E19" s="1"/>
      <c r="F19" s="1"/>
    </row>
    <row r="20" spans="1:6" ht="12">
      <c r="A20" t="s">
        <v>17</v>
      </c>
      <c r="B20" s="1">
        <v>121.4</v>
      </c>
      <c r="D20" s="1"/>
      <c r="E20" s="1"/>
      <c r="F20" s="1"/>
    </row>
    <row r="21" spans="1:6" ht="12">
      <c r="A21" t="s">
        <v>18</v>
      </c>
      <c r="B21" s="1">
        <v>19.3</v>
      </c>
      <c r="D21" s="1"/>
      <c r="E21" s="1"/>
      <c r="F21" s="1"/>
    </row>
    <row r="22" spans="1:6" ht="12">
      <c r="A22" t="s">
        <v>19</v>
      </c>
      <c r="B22" s="1">
        <v>4.6</v>
      </c>
      <c r="D22" s="1"/>
      <c r="E22" s="1"/>
      <c r="F22" s="1"/>
    </row>
    <row r="23" spans="1:6" ht="12.75" thickBot="1">
      <c r="A23" t="s">
        <v>20</v>
      </c>
      <c r="B23" s="1">
        <v>3.9</v>
      </c>
      <c r="D23" s="1"/>
      <c r="E23" s="1"/>
      <c r="F23" s="1"/>
    </row>
    <row r="24" spans="1:9" ht="28.5" customHeight="1">
      <c r="A24" s="21" t="s">
        <v>22</v>
      </c>
      <c r="B24" s="22" t="s">
        <v>23</v>
      </c>
      <c r="C24" s="10" t="s">
        <v>34</v>
      </c>
      <c r="D24" s="23" t="s">
        <v>35</v>
      </c>
      <c r="E24" s="23" t="s">
        <v>36</v>
      </c>
      <c r="F24" s="23" t="s">
        <v>37</v>
      </c>
      <c r="G24" s="24" t="s">
        <v>38</v>
      </c>
      <c r="H24" s="23" t="s">
        <v>47</v>
      </c>
      <c r="I24" s="25" t="s">
        <v>46</v>
      </c>
    </row>
    <row r="25" spans="1:9" ht="12">
      <c r="A25" s="26" t="s">
        <v>39</v>
      </c>
      <c r="B25" s="27">
        <f>B5</f>
        <v>0</v>
      </c>
      <c r="C25" s="13"/>
      <c r="D25" s="28">
        <v>0</v>
      </c>
      <c r="E25" s="28">
        <f aca="true" t="shared" si="0" ref="E25:E38">B25-D25</f>
        <v>0</v>
      </c>
      <c r="F25" s="28">
        <v>0</v>
      </c>
      <c r="G25" s="28">
        <f aca="true" t="shared" si="1" ref="G25:G38">F25/B$4*100</f>
        <v>0</v>
      </c>
      <c r="H25" s="13">
        <v>-8</v>
      </c>
      <c r="I25" s="29"/>
    </row>
    <row r="26" spans="1:9" ht="12">
      <c r="A26" s="26" t="s">
        <v>40</v>
      </c>
      <c r="B26" s="27">
        <f>B6</f>
        <v>0</v>
      </c>
      <c r="C26" s="13"/>
      <c r="D26" s="28">
        <v>0</v>
      </c>
      <c r="E26" s="28">
        <f t="shared" si="0"/>
        <v>0</v>
      </c>
      <c r="F26" s="28">
        <f>B6</f>
        <v>0</v>
      </c>
      <c r="G26" s="28">
        <f t="shared" si="1"/>
        <v>0</v>
      </c>
      <c r="H26" s="13">
        <v>-4</v>
      </c>
      <c r="I26" s="29"/>
    </row>
    <row r="27" spans="1:9" ht="12">
      <c r="A27" s="26" t="s">
        <v>41</v>
      </c>
      <c r="B27" s="27">
        <v>0</v>
      </c>
      <c r="C27" s="13"/>
      <c r="D27" s="28">
        <v>0</v>
      </c>
      <c r="E27" s="28">
        <f t="shared" si="0"/>
        <v>0</v>
      </c>
      <c r="F27" s="28">
        <f>B27</f>
        <v>0</v>
      </c>
      <c r="G27" s="28">
        <f t="shared" si="1"/>
        <v>0</v>
      </c>
      <c r="H27" s="13">
        <v>-2</v>
      </c>
      <c r="I27" s="29">
        <f aca="true" t="shared" si="2" ref="I27:I38">I26+G27</f>
        <v>0</v>
      </c>
    </row>
    <row r="28" spans="1:9" ht="12">
      <c r="A28" s="26" t="s">
        <v>42</v>
      </c>
      <c r="B28" s="27">
        <f>B8-B$13</f>
        <v>0</v>
      </c>
      <c r="C28" s="13"/>
      <c r="D28" s="28">
        <v>0</v>
      </c>
      <c r="E28" s="28">
        <f t="shared" si="0"/>
        <v>0</v>
      </c>
      <c r="F28" s="28">
        <f>B28</f>
        <v>0</v>
      </c>
      <c r="G28" s="28">
        <f t="shared" si="1"/>
        <v>0</v>
      </c>
      <c r="H28" s="13">
        <v>-1</v>
      </c>
      <c r="I28" s="29">
        <f t="shared" si="2"/>
        <v>0</v>
      </c>
    </row>
    <row r="29" spans="1:9" ht="12">
      <c r="A29" s="26" t="s">
        <v>24</v>
      </c>
      <c r="B29" s="27">
        <f aca="true" t="shared" si="3" ref="B29:B38">B14-B$13</f>
        <v>2.4000000000000004</v>
      </c>
      <c r="C29" s="13"/>
      <c r="D29" s="28">
        <v>0</v>
      </c>
      <c r="E29" s="28">
        <f t="shared" si="0"/>
        <v>2.4000000000000004</v>
      </c>
      <c r="F29" s="14">
        <f aca="true" t="shared" si="4" ref="F29:F38">E29*B$12</f>
        <v>2.4</v>
      </c>
      <c r="G29" s="28">
        <f t="shared" si="1"/>
        <v>0.11705604057942738</v>
      </c>
      <c r="H29" s="13">
        <v>0</v>
      </c>
      <c r="I29" s="29">
        <f t="shared" si="2"/>
        <v>0.11705604057942738</v>
      </c>
    </row>
    <row r="30" spans="1:9" ht="12">
      <c r="A30" s="26" t="s">
        <v>25</v>
      </c>
      <c r="B30" s="27">
        <f t="shared" si="3"/>
        <v>6.4</v>
      </c>
      <c r="C30" s="13"/>
      <c r="D30" s="28">
        <v>0</v>
      </c>
      <c r="E30" s="28">
        <f t="shared" si="0"/>
        <v>6.4</v>
      </c>
      <c r="F30" s="14">
        <f t="shared" si="4"/>
        <v>6.399999999999999</v>
      </c>
      <c r="G30" s="28">
        <f t="shared" si="1"/>
        <v>0.3121494415451396</v>
      </c>
      <c r="H30" s="13">
        <v>0.5</v>
      </c>
      <c r="I30" s="29">
        <f t="shared" si="2"/>
        <v>0.429205482124567</v>
      </c>
    </row>
    <row r="31" spans="1:9" ht="12">
      <c r="A31" s="26" t="s">
        <v>26</v>
      </c>
      <c r="B31" s="27">
        <f t="shared" si="3"/>
        <v>67.4</v>
      </c>
      <c r="C31" s="13"/>
      <c r="D31" s="28">
        <v>0</v>
      </c>
      <c r="E31" s="28">
        <f t="shared" si="0"/>
        <v>67.4</v>
      </c>
      <c r="F31" s="14">
        <f t="shared" si="4"/>
        <v>67.39999999999999</v>
      </c>
      <c r="G31" s="28">
        <f t="shared" si="1"/>
        <v>3.2873238062722523</v>
      </c>
      <c r="H31" s="13">
        <v>1</v>
      </c>
      <c r="I31" s="29">
        <f t="shared" si="2"/>
        <v>3.7165292883968193</v>
      </c>
    </row>
    <row r="32" spans="1:9" ht="12">
      <c r="A32" s="26" t="s">
        <v>27</v>
      </c>
      <c r="B32" s="27">
        <f t="shared" si="3"/>
        <v>1479.6</v>
      </c>
      <c r="C32" s="13"/>
      <c r="D32" s="28">
        <v>0</v>
      </c>
      <c r="E32" s="28">
        <f t="shared" si="0"/>
        <v>1479.6</v>
      </c>
      <c r="F32" s="14">
        <f t="shared" si="4"/>
        <v>1479.5999999999997</v>
      </c>
      <c r="G32" s="28">
        <f t="shared" si="1"/>
        <v>72.16504901721697</v>
      </c>
      <c r="H32" s="13">
        <v>1.5</v>
      </c>
      <c r="I32" s="29">
        <f t="shared" si="2"/>
        <v>75.88157830561379</v>
      </c>
    </row>
    <row r="33" spans="1:9" ht="12">
      <c r="A33" s="26" t="s">
        <v>28</v>
      </c>
      <c r="B33" s="27">
        <f t="shared" si="3"/>
        <v>220.4</v>
      </c>
      <c r="C33" s="13"/>
      <c r="D33" s="28">
        <v>0</v>
      </c>
      <c r="E33" s="28">
        <f t="shared" si="0"/>
        <v>220.4</v>
      </c>
      <c r="F33" s="14">
        <f t="shared" si="4"/>
        <v>220.39999999999995</v>
      </c>
      <c r="G33" s="28">
        <f t="shared" si="1"/>
        <v>10.749646393210746</v>
      </c>
      <c r="H33" s="13">
        <v>2</v>
      </c>
      <c r="I33" s="29">
        <f t="shared" si="2"/>
        <v>86.63122469882452</v>
      </c>
    </row>
    <row r="34" spans="1:9" ht="12">
      <c r="A34" s="26" t="s">
        <v>29</v>
      </c>
      <c r="B34" s="27">
        <f t="shared" si="3"/>
        <v>136.6</v>
      </c>
      <c r="C34" s="13"/>
      <c r="D34" s="28">
        <v>0</v>
      </c>
      <c r="E34" s="28">
        <f t="shared" si="0"/>
        <v>136.6</v>
      </c>
      <c r="F34" s="14">
        <f t="shared" si="4"/>
        <v>136.59999999999997</v>
      </c>
      <c r="G34" s="28">
        <f t="shared" si="1"/>
        <v>6.6624396429790735</v>
      </c>
      <c r="H34" s="13">
        <v>2.5</v>
      </c>
      <c r="I34" s="29">
        <f t="shared" si="2"/>
        <v>93.2936643418036</v>
      </c>
    </row>
    <row r="35" spans="1:9" ht="12">
      <c r="A35" s="26" t="s">
        <v>30</v>
      </c>
      <c r="B35" s="27">
        <f t="shared" si="3"/>
        <v>118.4</v>
      </c>
      <c r="C35" s="13"/>
      <c r="D35" s="28">
        <v>0</v>
      </c>
      <c r="E35" s="28">
        <f t="shared" si="0"/>
        <v>118.4</v>
      </c>
      <c r="F35" s="14">
        <f t="shared" si="4"/>
        <v>118.39999999999998</v>
      </c>
      <c r="G35" s="28">
        <f t="shared" si="1"/>
        <v>5.7747646685850835</v>
      </c>
      <c r="H35" s="13">
        <v>3</v>
      </c>
      <c r="I35" s="29">
        <f t="shared" si="2"/>
        <v>99.06842901038868</v>
      </c>
    </row>
    <row r="36" spans="1:9" ht="12">
      <c r="A36" s="26" t="s">
        <v>31</v>
      </c>
      <c r="B36" s="27">
        <f t="shared" si="3"/>
        <v>16.3</v>
      </c>
      <c r="C36" s="13"/>
      <c r="D36" s="28">
        <v>0</v>
      </c>
      <c r="E36" s="28">
        <f t="shared" si="0"/>
        <v>16.3</v>
      </c>
      <c r="F36" s="14">
        <f t="shared" si="4"/>
        <v>16.299999999999997</v>
      </c>
      <c r="G36" s="28">
        <f t="shared" si="1"/>
        <v>0.7950056089352776</v>
      </c>
      <c r="H36" s="13">
        <v>3.5</v>
      </c>
      <c r="I36" s="29">
        <f t="shared" si="2"/>
        <v>99.86343461932397</v>
      </c>
    </row>
    <row r="37" spans="1:9" ht="12">
      <c r="A37" s="26" t="s">
        <v>32</v>
      </c>
      <c r="B37" s="27">
        <f t="shared" si="3"/>
        <v>1.5999999999999996</v>
      </c>
      <c r="C37" s="13"/>
      <c r="D37" s="28">
        <v>0</v>
      </c>
      <c r="E37" s="28">
        <f t="shared" si="0"/>
        <v>1.5999999999999996</v>
      </c>
      <c r="F37" s="14">
        <f t="shared" si="4"/>
        <v>1.5999999999999992</v>
      </c>
      <c r="G37" s="28">
        <f t="shared" si="1"/>
        <v>0.07803736038628488</v>
      </c>
      <c r="H37" s="13">
        <v>4</v>
      </c>
      <c r="I37" s="29">
        <f t="shared" si="2"/>
        <v>99.94147197971026</v>
      </c>
    </row>
    <row r="38" spans="1:9" ht="12.75" thickBot="1">
      <c r="A38" s="30" t="s">
        <v>33</v>
      </c>
      <c r="B38" s="31">
        <f t="shared" si="3"/>
        <v>0.8999999999999999</v>
      </c>
      <c r="C38" s="19"/>
      <c r="D38" s="32">
        <v>0</v>
      </c>
      <c r="E38" s="32">
        <f t="shared" si="0"/>
        <v>0.8999999999999999</v>
      </c>
      <c r="F38" s="33">
        <f t="shared" si="4"/>
        <v>0.8999999999999997</v>
      </c>
      <c r="G38" s="32">
        <f t="shared" si="1"/>
        <v>0.043896015217285256</v>
      </c>
      <c r="H38" s="19">
        <v>4.5</v>
      </c>
      <c r="I38" s="34">
        <f t="shared" si="2"/>
        <v>99.98536799492754</v>
      </c>
    </row>
    <row r="39" spans="2:8" ht="12.75" thickBot="1">
      <c r="B39" s="1">
        <f>SUM(B29:B38)</f>
        <v>2050</v>
      </c>
      <c r="D39" s="1"/>
      <c r="E39" s="1"/>
      <c r="F39" s="35" t="s">
        <v>43</v>
      </c>
      <c r="G39" s="36">
        <f>SUM(G25:G38)</f>
        <v>99.98536799492754</v>
      </c>
      <c r="H39" s="1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3"/>
  <sheetViews>
    <sheetView workbookViewId="0" topLeftCell="A3">
      <selection activeCell="C16" sqref="C16"/>
    </sheetView>
  </sheetViews>
  <sheetFormatPr defaultColWidth="11.421875" defaultRowHeight="12.75"/>
  <cols>
    <col min="1" max="16384" width="8.8515625" style="0" customWidth="1"/>
  </cols>
  <sheetData>
    <row r="1" spans="1:2" ht="12">
      <c r="A1" s="6" t="s">
        <v>57</v>
      </c>
      <c r="B1" s="6" t="s">
        <v>59</v>
      </c>
    </row>
    <row r="2" spans="1:2" ht="12">
      <c r="A2" s="3">
        <v>-1</v>
      </c>
      <c r="B2" s="4">
        <v>0</v>
      </c>
    </row>
    <row r="3" spans="1:2" ht="12">
      <c r="A3" s="3">
        <v>0</v>
      </c>
      <c r="B3" s="4">
        <v>0</v>
      </c>
    </row>
    <row r="4" spans="1:2" ht="12">
      <c r="A4" s="3">
        <v>0.5</v>
      </c>
      <c r="B4" s="4">
        <v>0</v>
      </c>
    </row>
    <row r="5" spans="1:2" ht="12">
      <c r="A5" s="3">
        <v>1</v>
      </c>
      <c r="B5" s="4">
        <v>0</v>
      </c>
    </row>
    <row r="6" spans="1:2" ht="12">
      <c r="A6" s="3">
        <v>1.5</v>
      </c>
      <c r="B6" s="4">
        <v>3</v>
      </c>
    </row>
    <row r="7" spans="1:2" ht="12">
      <c r="A7" s="3">
        <v>2</v>
      </c>
      <c r="B7" s="4">
        <v>26</v>
      </c>
    </row>
    <row r="8" spans="1:2" ht="12">
      <c r="A8" s="3">
        <v>2.5</v>
      </c>
      <c r="B8" s="4">
        <v>39</v>
      </c>
    </row>
    <row r="9" spans="1:2" ht="12">
      <c r="A9" s="3">
        <v>3</v>
      </c>
      <c r="B9" s="4">
        <v>22</v>
      </c>
    </row>
    <row r="10" spans="1:2" ht="12">
      <c r="A10" s="3">
        <v>3.5</v>
      </c>
      <c r="B10" s="4">
        <v>6</v>
      </c>
    </row>
    <row r="11" spans="1:2" ht="12">
      <c r="A11" s="3">
        <v>4</v>
      </c>
      <c r="B11" s="4">
        <v>1</v>
      </c>
    </row>
    <row r="12" spans="1:2" ht="12">
      <c r="A12" s="3">
        <v>4.5</v>
      </c>
      <c r="B12" s="4">
        <v>1</v>
      </c>
    </row>
    <row r="13" spans="1:2" ht="12.75" thickBot="1">
      <c r="A13" s="5" t="s">
        <v>58</v>
      </c>
      <c r="B13" s="5">
        <v>0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3"/>
  <sheetViews>
    <sheetView workbookViewId="0" topLeftCell="A1">
      <selection activeCell="D34" sqref="D34"/>
    </sheetView>
  </sheetViews>
  <sheetFormatPr defaultColWidth="11.421875" defaultRowHeight="12.75"/>
  <cols>
    <col min="1" max="2" width="8.8515625" style="0" customWidth="1"/>
    <col min="3" max="3" width="12.8515625" style="0" customWidth="1"/>
    <col min="4" max="16384" width="8.8515625" style="0" customWidth="1"/>
  </cols>
  <sheetData>
    <row r="1" spans="1:3" ht="12">
      <c r="A1" s="6" t="s">
        <v>57</v>
      </c>
      <c r="B1" s="6" t="s">
        <v>59</v>
      </c>
      <c r="C1" s="6" t="s">
        <v>60</v>
      </c>
    </row>
    <row r="2" spans="1:3" ht="12">
      <c r="A2" s="3">
        <v>-1</v>
      </c>
      <c r="B2" s="4">
        <v>0</v>
      </c>
      <c r="C2" s="7">
        <v>0</v>
      </c>
    </row>
    <row r="3" spans="1:3" ht="12">
      <c r="A3" s="3">
        <v>0</v>
      </c>
      <c r="B3" s="4">
        <v>0</v>
      </c>
      <c r="C3" s="7">
        <v>0</v>
      </c>
    </row>
    <row r="4" spans="1:3" ht="12">
      <c r="A4" s="3">
        <v>0.5</v>
      </c>
      <c r="B4" s="4">
        <v>0</v>
      </c>
      <c r="C4" s="7">
        <v>0</v>
      </c>
    </row>
    <row r="5" spans="1:3" ht="12">
      <c r="A5" s="3">
        <v>1</v>
      </c>
      <c r="B5" s="4">
        <v>0</v>
      </c>
      <c r="C5" s="7">
        <v>0</v>
      </c>
    </row>
    <row r="6" spans="1:3" ht="12">
      <c r="A6" s="3">
        <v>1.5</v>
      </c>
      <c r="B6" s="4">
        <v>3</v>
      </c>
      <c r="C6" s="7">
        <v>0.030612244897959183</v>
      </c>
    </row>
    <row r="7" spans="1:3" ht="12">
      <c r="A7" s="3">
        <v>2</v>
      </c>
      <c r="B7" s="4">
        <v>26</v>
      </c>
      <c r="C7" s="7">
        <v>0.29591836734693877</v>
      </c>
    </row>
    <row r="8" spans="1:3" ht="12">
      <c r="A8" s="3">
        <v>2.5</v>
      </c>
      <c r="B8" s="4">
        <v>39</v>
      </c>
      <c r="C8" s="7">
        <v>0.6938775510204082</v>
      </c>
    </row>
    <row r="9" spans="1:3" ht="12">
      <c r="A9" s="3">
        <v>3</v>
      </c>
      <c r="B9" s="4">
        <v>22</v>
      </c>
      <c r="C9" s="7">
        <v>0.9183673469387755</v>
      </c>
    </row>
    <row r="10" spans="1:3" ht="12">
      <c r="A10" s="3">
        <v>3.5</v>
      </c>
      <c r="B10" s="4">
        <v>6</v>
      </c>
      <c r="C10" s="7">
        <v>0.9795918367346939</v>
      </c>
    </row>
    <row r="11" spans="1:3" ht="12">
      <c r="A11" s="3">
        <v>4</v>
      </c>
      <c r="B11" s="4">
        <v>1</v>
      </c>
      <c r="C11" s="7">
        <v>0.9897959183673469</v>
      </c>
    </row>
    <row r="12" spans="1:3" ht="12">
      <c r="A12" s="3">
        <v>4.5</v>
      </c>
      <c r="B12" s="4">
        <v>1</v>
      </c>
      <c r="C12" s="7">
        <v>1</v>
      </c>
    </row>
    <row r="13" spans="1:3" ht="12.75" thickBot="1">
      <c r="A13" s="5" t="s">
        <v>58</v>
      </c>
      <c r="B13" s="5">
        <v>0</v>
      </c>
      <c r="C13" s="8">
        <v>1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"/>
  <sheetViews>
    <sheetView workbookViewId="0" topLeftCell="A4">
      <selection activeCell="D42" sqref="D42"/>
    </sheetView>
  </sheetViews>
  <sheetFormatPr defaultColWidth="11.421875" defaultRowHeight="12.75"/>
  <cols>
    <col min="1" max="1" width="38.7109375" style="0" bestFit="1" customWidth="1"/>
    <col min="2" max="2" width="13.8515625" style="0" bestFit="1" customWidth="1"/>
    <col min="3" max="3" width="12.7109375" style="0" bestFit="1" customWidth="1"/>
    <col min="4" max="4" width="10.421875" style="0" bestFit="1" customWidth="1"/>
    <col min="5" max="5" width="18.28125" style="0" customWidth="1"/>
    <col min="6" max="6" width="15.421875" style="0" customWidth="1"/>
    <col min="7" max="8" width="18.00390625" style="0" customWidth="1"/>
    <col min="9" max="9" width="11.8515625" style="0" customWidth="1"/>
    <col min="10" max="16384" width="8.8515625" style="0" customWidth="1"/>
  </cols>
  <sheetData>
    <row r="1" spans="1:6" ht="12">
      <c r="A1" t="s">
        <v>45</v>
      </c>
      <c r="B1" s="1"/>
      <c r="D1" s="1"/>
      <c r="E1" s="1"/>
      <c r="F1" s="1"/>
    </row>
    <row r="2" spans="1:6" ht="12">
      <c r="A2" t="s">
        <v>1</v>
      </c>
      <c r="B2" s="1">
        <v>343</v>
      </c>
      <c r="D2" s="1"/>
      <c r="E2" s="1"/>
      <c r="F2" s="1"/>
    </row>
    <row r="3" spans="1:6" ht="12">
      <c r="A3" t="s">
        <v>0</v>
      </c>
      <c r="B3" s="1">
        <v>10.2</v>
      </c>
      <c r="D3" s="1"/>
      <c r="E3" s="1"/>
      <c r="F3" s="1"/>
    </row>
    <row r="4" spans="1:6" ht="12">
      <c r="A4" t="s">
        <v>2</v>
      </c>
      <c r="B4" s="1">
        <f>B2-B3</f>
        <v>332.8</v>
      </c>
      <c r="D4" s="1"/>
      <c r="E4" s="1"/>
      <c r="F4" s="1"/>
    </row>
    <row r="5" spans="1:6" ht="12">
      <c r="A5" t="s">
        <v>3</v>
      </c>
      <c r="B5" s="1">
        <v>0</v>
      </c>
      <c r="D5" s="1"/>
      <c r="E5" s="1"/>
      <c r="F5" s="1"/>
    </row>
    <row r="6" spans="1:6" ht="12">
      <c r="A6" t="s">
        <v>4</v>
      </c>
      <c r="B6" s="1">
        <v>0</v>
      </c>
      <c r="D6" s="1"/>
      <c r="E6" s="1"/>
      <c r="F6" s="1"/>
    </row>
    <row r="7" spans="1:6" ht="12">
      <c r="A7" t="s">
        <v>5</v>
      </c>
      <c r="B7" s="1">
        <v>0</v>
      </c>
      <c r="D7" s="1"/>
      <c r="E7" s="1"/>
      <c r="F7" s="1"/>
    </row>
    <row r="8" spans="1:6" ht="12">
      <c r="A8" t="s">
        <v>6</v>
      </c>
      <c r="B8" s="1">
        <v>0</v>
      </c>
      <c r="D8" s="1"/>
      <c r="E8" s="1"/>
      <c r="F8" s="1"/>
    </row>
    <row r="9" spans="1:6" ht="12">
      <c r="A9" t="s">
        <v>7</v>
      </c>
      <c r="B9" s="1">
        <f>B4-B5-B6-B7-B8</f>
        <v>332.8</v>
      </c>
      <c r="D9" s="1"/>
      <c r="E9" s="1"/>
      <c r="F9" s="1"/>
    </row>
    <row r="10" spans="1:6" ht="12">
      <c r="A10" t="s">
        <v>8</v>
      </c>
      <c r="B10" s="1">
        <v>332.8</v>
      </c>
      <c r="D10" s="1"/>
      <c r="E10" s="1"/>
      <c r="F10" s="1"/>
    </row>
    <row r="11" spans="1:6" ht="12">
      <c r="A11" t="s">
        <v>9</v>
      </c>
      <c r="B11" s="1">
        <f>B9/B10</f>
        <v>1</v>
      </c>
      <c r="D11" s="1"/>
      <c r="E11" s="1"/>
      <c r="F11" s="1"/>
    </row>
    <row r="12" spans="1:6" ht="12">
      <c r="A12" t="s">
        <v>10</v>
      </c>
      <c r="B12" s="1">
        <f>1/B11</f>
        <v>1</v>
      </c>
      <c r="D12" s="1"/>
      <c r="E12" s="1"/>
      <c r="F12" s="1"/>
    </row>
    <row r="13" spans="1:6" ht="12">
      <c r="A13" t="s">
        <v>21</v>
      </c>
      <c r="B13" s="2">
        <v>3</v>
      </c>
      <c r="D13" s="1"/>
      <c r="E13" s="1"/>
      <c r="F13" s="1"/>
    </row>
    <row r="14" spans="1:6" ht="12">
      <c r="A14" t="s">
        <v>11</v>
      </c>
      <c r="B14" s="1">
        <v>3.1</v>
      </c>
      <c r="D14" s="1"/>
      <c r="E14" s="1"/>
      <c r="F14" s="1"/>
    </row>
    <row r="15" spans="1:6" ht="12">
      <c r="A15" t="s">
        <v>12</v>
      </c>
      <c r="B15" s="1">
        <v>3.1</v>
      </c>
      <c r="D15" s="1"/>
      <c r="E15" s="1"/>
      <c r="F15" s="1"/>
    </row>
    <row r="16" spans="1:6" ht="12">
      <c r="A16" t="s">
        <v>13</v>
      </c>
      <c r="B16" s="1">
        <v>4.1</v>
      </c>
      <c r="D16" s="1"/>
      <c r="E16" s="1"/>
      <c r="F16" s="1"/>
    </row>
    <row r="17" spans="1:6" ht="12">
      <c r="A17" t="s">
        <v>14</v>
      </c>
      <c r="B17" s="1">
        <v>11.6</v>
      </c>
      <c r="D17" s="1"/>
      <c r="E17" s="1"/>
      <c r="F17" s="1"/>
    </row>
    <row r="18" spans="1:6" ht="12">
      <c r="A18" t="s">
        <v>15</v>
      </c>
      <c r="B18" s="1">
        <v>88.4</v>
      </c>
      <c r="D18" s="1"/>
      <c r="E18" s="1"/>
      <c r="F18" s="1"/>
    </row>
    <row r="19" spans="1:6" ht="12">
      <c r="A19" t="s">
        <v>16</v>
      </c>
      <c r="B19" s="1">
        <v>136.3</v>
      </c>
      <c r="D19" s="1"/>
      <c r="E19" s="1"/>
      <c r="F19" s="1"/>
    </row>
    <row r="20" spans="1:6" ht="12">
      <c r="A20" t="s">
        <v>17</v>
      </c>
      <c r="B20" s="1">
        <v>75.6</v>
      </c>
      <c r="D20" s="1"/>
      <c r="E20" s="1"/>
      <c r="F20" s="1"/>
    </row>
    <row r="21" spans="1:6" ht="12">
      <c r="A21" t="s">
        <v>18</v>
      </c>
      <c r="B21" s="1">
        <v>22.7</v>
      </c>
      <c r="D21" s="1"/>
      <c r="E21" s="1"/>
      <c r="F21" s="1"/>
    </row>
    <row r="22" spans="1:6" ht="12">
      <c r="A22" t="s">
        <v>19</v>
      </c>
      <c r="B22" s="1">
        <v>5.8</v>
      </c>
      <c r="D22" s="1"/>
      <c r="E22" s="1"/>
      <c r="F22" s="1"/>
    </row>
    <row r="23" spans="1:6" ht="12.75" thickBot="1">
      <c r="A23" t="s">
        <v>20</v>
      </c>
      <c r="B23" s="1">
        <v>6.5</v>
      </c>
      <c r="D23" s="1"/>
      <c r="E23" s="1"/>
      <c r="F23" s="1"/>
    </row>
    <row r="24" spans="1:9" ht="24">
      <c r="A24" s="21" t="s">
        <v>22</v>
      </c>
      <c r="B24" s="22" t="s">
        <v>23</v>
      </c>
      <c r="C24" s="10" t="s">
        <v>34</v>
      </c>
      <c r="D24" s="23" t="s">
        <v>35</v>
      </c>
      <c r="E24" s="23" t="s">
        <v>36</v>
      </c>
      <c r="F24" s="23" t="s">
        <v>37</v>
      </c>
      <c r="G24" s="24" t="s">
        <v>38</v>
      </c>
      <c r="H24" s="23" t="s">
        <v>47</v>
      </c>
      <c r="I24" s="25" t="s">
        <v>46</v>
      </c>
    </row>
    <row r="25" spans="1:9" ht="12">
      <c r="A25" s="26" t="s">
        <v>39</v>
      </c>
      <c r="B25" s="27">
        <f>B5</f>
        <v>0</v>
      </c>
      <c r="C25" s="13"/>
      <c r="D25" s="28">
        <v>0</v>
      </c>
      <c r="E25" s="28">
        <f>B25-D25</f>
        <v>0</v>
      </c>
      <c r="F25" s="28">
        <v>0</v>
      </c>
      <c r="G25" s="28">
        <f>F25/B$4*100</f>
        <v>0</v>
      </c>
      <c r="H25" s="13">
        <v>-8</v>
      </c>
      <c r="I25" s="29"/>
    </row>
    <row r="26" spans="1:9" ht="12">
      <c r="A26" s="26" t="s">
        <v>40</v>
      </c>
      <c r="B26" s="27">
        <f>B6</f>
        <v>0</v>
      </c>
      <c r="C26" s="13"/>
      <c r="D26" s="28">
        <v>0</v>
      </c>
      <c r="E26" s="28">
        <f aca="true" t="shared" si="0" ref="E26:E38">B26-D26</f>
        <v>0</v>
      </c>
      <c r="F26" s="28">
        <v>0</v>
      </c>
      <c r="G26" s="28">
        <f aca="true" t="shared" si="1" ref="G26:G38">F26/B$4*100</f>
        <v>0</v>
      </c>
      <c r="H26" s="13">
        <v>-4</v>
      </c>
      <c r="I26" s="29"/>
    </row>
    <row r="27" spans="1:9" ht="12">
      <c r="A27" s="26" t="s">
        <v>41</v>
      </c>
      <c r="B27" s="27">
        <f>B7</f>
        <v>0</v>
      </c>
      <c r="C27" s="13"/>
      <c r="D27" s="28">
        <v>0</v>
      </c>
      <c r="E27" s="28">
        <f t="shared" si="0"/>
        <v>0</v>
      </c>
      <c r="F27" s="28">
        <f>B27</f>
        <v>0</v>
      </c>
      <c r="G27" s="28">
        <f t="shared" si="1"/>
        <v>0</v>
      </c>
      <c r="H27" s="13">
        <v>-2</v>
      </c>
      <c r="I27" s="29"/>
    </row>
    <row r="28" spans="1:9" ht="12">
      <c r="A28" s="26" t="s">
        <v>42</v>
      </c>
      <c r="B28" s="27">
        <f>B8</f>
        <v>0</v>
      </c>
      <c r="C28" s="13"/>
      <c r="D28" s="28">
        <v>0</v>
      </c>
      <c r="E28" s="28">
        <f t="shared" si="0"/>
        <v>0</v>
      </c>
      <c r="F28" s="28">
        <f>B28</f>
        <v>0</v>
      </c>
      <c r="G28" s="28">
        <f t="shared" si="1"/>
        <v>0</v>
      </c>
      <c r="H28" s="13">
        <v>-1</v>
      </c>
      <c r="I28" s="29">
        <f aca="true" t="shared" si="2" ref="I28:I38">I27+G28</f>
        <v>0</v>
      </c>
    </row>
    <row r="29" spans="1:9" ht="12">
      <c r="A29" s="26" t="s">
        <v>24</v>
      </c>
      <c r="B29" s="27">
        <f aca="true" t="shared" si="3" ref="B29:B38">B14-B$13</f>
        <v>0.10000000000000009</v>
      </c>
      <c r="C29" s="13"/>
      <c r="D29" s="28">
        <v>0</v>
      </c>
      <c r="E29" s="28">
        <f t="shared" si="0"/>
        <v>0.10000000000000009</v>
      </c>
      <c r="F29" s="14">
        <f>E29*B$12</f>
        <v>0.10000000000000009</v>
      </c>
      <c r="G29" s="28">
        <f t="shared" si="1"/>
        <v>0.030048076923076948</v>
      </c>
      <c r="H29" s="13">
        <v>0</v>
      </c>
      <c r="I29" s="29">
        <f t="shared" si="2"/>
        <v>0.030048076923076948</v>
      </c>
    </row>
    <row r="30" spans="1:9" ht="12">
      <c r="A30" s="26" t="s">
        <v>25</v>
      </c>
      <c r="B30" s="27">
        <f t="shared" si="3"/>
        <v>0.10000000000000009</v>
      </c>
      <c r="C30" s="13"/>
      <c r="D30" s="28">
        <v>0</v>
      </c>
      <c r="E30" s="28">
        <f t="shared" si="0"/>
        <v>0.10000000000000009</v>
      </c>
      <c r="F30" s="14">
        <f aca="true" t="shared" si="4" ref="F30:F38">E30*B$12</f>
        <v>0.10000000000000009</v>
      </c>
      <c r="G30" s="28">
        <f t="shared" si="1"/>
        <v>0.030048076923076948</v>
      </c>
      <c r="H30" s="13">
        <v>0.5</v>
      </c>
      <c r="I30" s="29">
        <f t="shared" si="2"/>
        <v>0.060096153846153896</v>
      </c>
    </row>
    <row r="31" spans="1:9" ht="12">
      <c r="A31" s="26" t="s">
        <v>26</v>
      </c>
      <c r="B31" s="27">
        <f t="shared" si="3"/>
        <v>1.0999999999999996</v>
      </c>
      <c r="C31" s="13"/>
      <c r="D31" s="28">
        <v>0</v>
      </c>
      <c r="E31" s="28">
        <f t="shared" si="0"/>
        <v>1.0999999999999996</v>
      </c>
      <c r="F31" s="14">
        <f t="shared" si="4"/>
        <v>1.0999999999999996</v>
      </c>
      <c r="G31" s="28">
        <f t="shared" si="1"/>
        <v>0.33052884615384603</v>
      </c>
      <c r="H31" s="13">
        <v>1</v>
      </c>
      <c r="I31" s="29">
        <f t="shared" si="2"/>
        <v>0.39062499999999994</v>
      </c>
    </row>
    <row r="32" spans="1:9" ht="12">
      <c r="A32" s="26" t="s">
        <v>27</v>
      </c>
      <c r="B32" s="27">
        <f t="shared" si="3"/>
        <v>8.6</v>
      </c>
      <c r="C32" s="13"/>
      <c r="D32" s="28">
        <v>0</v>
      </c>
      <c r="E32" s="28">
        <f t="shared" si="0"/>
        <v>8.6</v>
      </c>
      <c r="F32" s="14">
        <f t="shared" si="4"/>
        <v>8.6</v>
      </c>
      <c r="G32" s="28">
        <f t="shared" si="1"/>
        <v>2.5841346153846154</v>
      </c>
      <c r="H32" s="13">
        <v>1.5</v>
      </c>
      <c r="I32" s="29">
        <f t="shared" si="2"/>
        <v>2.9747596153846154</v>
      </c>
    </row>
    <row r="33" spans="1:9" ht="12">
      <c r="A33" s="26" t="s">
        <v>28</v>
      </c>
      <c r="B33" s="27">
        <f t="shared" si="3"/>
        <v>85.4</v>
      </c>
      <c r="C33" s="13"/>
      <c r="D33" s="28">
        <v>0</v>
      </c>
      <c r="E33" s="28">
        <f t="shared" si="0"/>
        <v>85.4</v>
      </c>
      <c r="F33" s="14">
        <f t="shared" si="4"/>
        <v>85.4</v>
      </c>
      <c r="G33" s="28">
        <f t="shared" si="1"/>
        <v>25.661057692307693</v>
      </c>
      <c r="H33" s="13">
        <v>2</v>
      </c>
      <c r="I33" s="29">
        <f t="shared" si="2"/>
        <v>28.63581730769231</v>
      </c>
    </row>
    <row r="34" spans="1:9" ht="12">
      <c r="A34" s="26" t="s">
        <v>29</v>
      </c>
      <c r="B34" s="27">
        <f t="shared" si="3"/>
        <v>133.3</v>
      </c>
      <c r="C34" s="13"/>
      <c r="D34" s="28">
        <v>0</v>
      </c>
      <c r="E34" s="28">
        <f t="shared" si="0"/>
        <v>133.3</v>
      </c>
      <c r="F34" s="14">
        <f t="shared" si="4"/>
        <v>133.3</v>
      </c>
      <c r="G34" s="28">
        <f t="shared" si="1"/>
        <v>40.05408653846154</v>
      </c>
      <c r="H34" s="13">
        <v>2.5</v>
      </c>
      <c r="I34" s="29">
        <f t="shared" si="2"/>
        <v>68.68990384615385</v>
      </c>
    </row>
    <row r="35" spans="1:9" ht="12">
      <c r="A35" s="26" t="s">
        <v>30</v>
      </c>
      <c r="B35" s="27">
        <f t="shared" si="3"/>
        <v>72.6</v>
      </c>
      <c r="C35" s="13"/>
      <c r="D35" s="28">
        <v>0</v>
      </c>
      <c r="E35" s="28">
        <f t="shared" si="0"/>
        <v>72.6</v>
      </c>
      <c r="F35" s="14">
        <f t="shared" si="4"/>
        <v>72.6</v>
      </c>
      <c r="G35" s="28">
        <f t="shared" si="1"/>
        <v>21.814903846153843</v>
      </c>
      <c r="H35" s="13">
        <v>3</v>
      </c>
      <c r="I35" s="29">
        <f t="shared" si="2"/>
        <v>90.5048076923077</v>
      </c>
    </row>
    <row r="36" spans="1:9" ht="12">
      <c r="A36" s="26" t="s">
        <v>31</v>
      </c>
      <c r="B36" s="27">
        <f t="shared" si="3"/>
        <v>19.7</v>
      </c>
      <c r="C36" s="13"/>
      <c r="D36" s="28">
        <v>0</v>
      </c>
      <c r="E36" s="28">
        <f t="shared" si="0"/>
        <v>19.7</v>
      </c>
      <c r="F36" s="14">
        <f t="shared" si="4"/>
        <v>19.7</v>
      </c>
      <c r="G36" s="28">
        <f t="shared" si="1"/>
        <v>5.919471153846153</v>
      </c>
      <c r="H36" s="13">
        <v>3.5</v>
      </c>
      <c r="I36" s="29">
        <f t="shared" si="2"/>
        <v>96.42427884615384</v>
      </c>
    </row>
    <row r="37" spans="1:9" ht="12">
      <c r="A37" s="26" t="s">
        <v>32</v>
      </c>
      <c r="B37" s="27">
        <f t="shared" si="3"/>
        <v>2.8</v>
      </c>
      <c r="C37" s="13"/>
      <c r="D37" s="28">
        <v>0</v>
      </c>
      <c r="E37" s="28">
        <f t="shared" si="0"/>
        <v>2.8</v>
      </c>
      <c r="F37" s="14">
        <f t="shared" si="4"/>
        <v>2.8</v>
      </c>
      <c r="G37" s="28">
        <f t="shared" si="1"/>
        <v>0.8413461538461539</v>
      </c>
      <c r="H37" s="13">
        <v>4</v>
      </c>
      <c r="I37" s="29">
        <f t="shared" si="2"/>
        <v>97.265625</v>
      </c>
    </row>
    <row r="38" spans="1:9" ht="12.75" thickBot="1">
      <c r="A38" s="30" t="s">
        <v>33</v>
      </c>
      <c r="B38" s="31">
        <f t="shared" si="3"/>
        <v>3.5</v>
      </c>
      <c r="C38" s="19"/>
      <c r="D38" s="32">
        <v>0</v>
      </c>
      <c r="E38" s="32">
        <f t="shared" si="0"/>
        <v>3.5</v>
      </c>
      <c r="F38" s="33">
        <f t="shared" si="4"/>
        <v>3.5</v>
      </c>
      <c r="G38" s="32">
        <f t="shared" si="1"/>
        <v>1.0516826923076923</v>
      </c>
      <c r="H38" s="19">
        <v>4.5</v>
      </c>
      <c r="I38" s="34">
        <f t="shared" si="2"/>
        <v>98.3173076923077</v>
      </c>
    </row>
    <row r="39" spans="2:8" ht="12">
      <c r="B39" s="1"/>
      <c r="D39" s="1"/>
      <c r="E39" s="1"/>
      <c r="F39" s="1" t="s">
        <v>43</v>
      </c>
      <c r="G39" s="1">
        <f>SUM(G25:G38)</f>
        <v>98.3173076923077</v>
      </c>
      <c r="H39" s="1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9"/>
  <sheetViews>
    <sheetView workbookViewId="0" topLeftCell="A7">
      <selection activeCell="A44" sqref="A44"/>
    </sheetView>
  </sheetViews>
  <sheetFormatPr defaultColWidth="11.421875" defaultRowHeight="12.75"/>
  <cols>
    <col min="1" max="1" width="38.7109375" style="0" bestFit="1" customWidth="1"/>
    <col min="2" max="2" width="13.8515625" style="0" bestFit="1" customWidth="1"/>
    <col min="3" max="3" width="12.7109375" style="0" bestFit="1" customWidth="1"/>
    <col min="4" max="4" width="10.421875" style="0" bestFit="1" customWidth="1"/>
    <col min="5" max="6" width="15.421875" style="0" bestFit="1" customWidth="1"/>
    <col min="7" max="7" width="16.00390625" style="0" bestFit="1" customWidth="1"/>
    <col min="8" max="8" width="8.00390625" style="0" bestFit="1" customWidth="1"/>
    <col min="9" max="9" width="10.00390625" style="0" bestFit="1" customWidth="1"/>
    <col min="10" max="16384" width="8.8515625" style="0" customWidth="1"/>
  </cols>
  <sheetData>
    <row r="1" spans="1:6" ht="12">
      <c r="A1" t="s">
        <v>54</v>
      </c>
      <c r="B1" s="1"/>
      <c r="D1" s="1"/>
      <c r="E1" s="1"/>
      <c r="F1" s="1"/>
    </row>
    <row r="2" spans="1:6" ht="12">
      <c r="A2" t="s">
        <v>1</v>
      </c>
      <c r="B2" s="1">
        <v>606.4</v>
      </c>
      <c r="D2" s="1"/>
      <c r="E2" s="1"/>
      <c r="F2" s="1"/>
    </row>
    <row r="3" spans="1:6" ht="12">
      <c r="A3" t="s">
        <v>0</v>
      </c>
      <c r="B3" s="1">
        <v>10.2</v>
      </c>
      <c r="D3" s="1"/>
      <c r="E3" s="1"/>
      <c r="F3" s="1"/>
    </row>
    <row r="4" spans="1:6" ht="12">
      <c r="A4" t="s">
        <v>2</v>
      </c>
      <c r="B4" s="1">
        <f>B2-B3</f>
        <v>596.1999999999999</v>
      </c>
      <c r="D4" s="1"/>
      <c r="E4" s="1"/>
      <c r="F4" s="1"/>
    </row>
    <row r="5" spans="1:6" ht="12">
      <c r="A5" t="s">
        <v>3</v>
      </c>
      <c r="B5" s="1">
        <v>0</v>
      </c>
      <c r="D5" s="1"/>
      <c r="E5" s="1"/>
      <c r="F5" s="1"/>
    </row>
    <row r="6" spans="1:6" ht="12">
      <c r="A6" t="s">
        <v>4</v>
      </c>
      <c r="B6" s="1">
        <v>0</v>
      </c>
      <c r="D6" s="1"/>
      <c r="E6" s="1"/>
      <c r="F6" s="1"/>
    </row>
    <row r="7" spans="1:6" ht="12">
      <c r="A7" t="s">
        <v>5</v>
      </c>
      <c r="B7" s="1">
        <v>0</v>
      </c>
      <c r="D7" s="1"/>
      <c r="E7" s="1"/>
      <c r="F7" s="1"/>
    </row>
    <row r="8" spans="1:6" ht="12">
      <c r="A8" t="s">
        <v>6</v>
      </c>
      <c r="B8" s="1">
        <v>0</v>
      </c>
      <c r="D8" s="1"/>
      <c r="E8" s="1"/>
      <c r="F8" s="1"/>
    </row>
    <row r="9" spans="1:6" ht="12">
      <c r="A9" t="s">
        <v>7</v>
      </c>
      <c r="B9" s="1">
        <f>B4-B5-B6-B7-B8</f>
        <v>596.1999999999999</v>
      </c>
      <c r="D9" s="1"/>
      <c r="E9" s="1"/>
      <c r="F9" s="1"/>
    </row>
    <row r="10" spans="1:6" ht="12">
      <c r="A10" t="s">
        <v>8</v>
      </c>
      <c r="B10" s="1">
        <f>B9</f>
        <v>596.1999999999999</v>
      </c>
      <c r="D10" s="1"/>
      <c r="E10" s="1"/>
      <c r="F10" s="1"/>
    </row>
    <row r="11" spans="1:6" ht="12">
      <c r="A11" t="s">
        <v>9</v>
      </c>
      <c r="B11" s="1">
        <f>B9/B10</f>
        <v>1</v>
      </c>
      <c r="D11" s="1"/>
      <c r="E11" s="1"/>
      <c r="F11" s="1"/>
    </row>
    <row r="12" spans="1:6" ht="12">
      <c r="A12" t="s">
        <v>10</v>
      </c>
      <c r="B12" s="1">
        <f>1/B11</f>
        <v>1</v>
      </c>
      <c r="D12" s="1"/>
      <c r="E12" s="1"/>
      <c r="F12" s="1"/>
    </row>
    <row r="13" spans="1:6" ht="12">
      <c r="A13" t="s">
        <v>21</v>
      </c>
      <c r="B13" s="2">
        <v>3</v>
      </c>
      <c r="D13" s="1"/>
      <c r="E13" s="1"/>
      <c r="F13" s="1"/>
    </row>
    <row r="14" spans="1:6" ht="12">
      <c r="A14" t="s">
        <v>11</v>
      </c>
      <c r="B14" s="1">
        <v>3.7</v>
      </c>
      <c r="D14" s="1"/>
      <c r="E14" s="1"/>
      <c r="F14" s="1"/>
    </row>
    <row r="15" spans="1:6" ht="12">
      <c r="A15" t="s">
        <v>12</v>
      </c>
      <c r="B15" s="1">
        <v>17.7</v>
      </c>
      <c r="D15" s="1"/>
      <c r="E15" s="1"/>
      <c r="F15" s="1"/>
    </row>
    <row r="16" spans="1:6" ht="12">
      <c r="A16" t="s">
        <v>13</v>
      </c>
      <c r="B16" s="1">
        <v>248.6</v>
      </c>
      <c r="D16" s="1"/>
      <c r="E16" s="1"/>
      <c r="F16" s="1"/>
    </row>
    <row r="17" spans="1:6" ht="12">
      <c r="A17" t="s">
        <v>14</v>
      </c>
      <c r="B17" s="1">
        <v>286.9</v>
      </c>
      <c r="D17" s="1"/>
      <c r="E17" s="1"/>
      <c r="F17" s="1"/>
    </row>
    <row r="18" spans="1:6" ht="12">
      <c r="A18" t="s">
        <v>15</v>
      </c>
      <c r="B18" s="1">
        <v>48.2</v>
      </c>
      <c r="D18" s="1"/>
      <c r="E18" s="1"/>
      <c r="F18" s="1"/>
    </row>
    <row r="19" spans="1:6" ht="12">
      <c r="A19" t="s">
        <v>16</v>
      </c>
      <c r="B19" s="1">
        <v>6.2</v>
      </c>
      <c r="D19" s="1"/>
      <c r="E19" s="1"/>
      <c r="F19" s="1"/>
    </row>
    <row r="20" spans="1:6" ht="12">
      <c r="A20" t="s">
        <v>17</v>
      </c>
      <c r="B20" s="1">
        <v>3.3</v>
      </c>
      <c r="D20" s="1"/>
      <c r="E20" s="1"/>
      <c r="F20" s="1"/>
    </row>
    <row r="21" spans="1:6" ht="12">
      <c r="A21" t="s">
        <v>18</v>
      </c>
      <c r="B21" s="1">
        <v>3</v>
      </c>
      <c r="D21" s="1"/>
      <c r="E21" s="1"/>
      <c r="F21" s="1"/>
    </row>
    <row r="22" spans="1:6" ht="12">
      <c r="A22" t="s">
        <v>19</v>
      </c>
      <c r="B22" s="1">
        <v>3</v>
      </c>
      <c r="D22" s="1"/>
      <c r="E22" s="1"/>
      <c r="F22" s="1"/>
    </row>
    <row r="23" spans="1:6" ht="12.75" thickBot="1">
      <c r="A23" t="s">
        <v>20</v>
      </c>
      <c r="B23" s="1">
        <v>3</v>
      </c>
      <c r="D23" s="1"/>
      <c r="E23" s="1"/>
      <c r="F23" s="1"/>
    </row>
    <row r="24" spans="1:9" ht="26.25" customHeight="1">
      <c r="A24" s="21" t="s">
        <v>22</v>
      </c>
      <c r="B24" s="22" t="s">
        <v>23</v>
      </c>
      <c r="C24" s="10" t="s">
        <v>34</v>
      </c>
      <c r="D24" s="23" t="s">
        <v>35</v>
      </c>
      <c r="E24" s="23" t="s">
        <v>36</v>
      </c>
      <c r="F24" s="23" t="s">
        <v>37</v>
      </c>
      <c r="G24" s="24" t="s">
        <v>38</v>
      </c>
      <c r="H24" s="23" t="s">
        <v>49</v>
      </c>
      <c r="I24" s="25" t="s">
        <v>46</v>
      </c>
    </row>
    <row r="25" spans="1:9" ht="12">
      <c r="A25" s="26" t="s">
        <v>39</v>
      </c>
      <c r="B25" s="27">
        <f>B5</f>
        <v>0</v>
      </c>
      <c r="C25" s="13"/>
      <c r="D25" s="28">
        <v>0</v>
      </c>
      <c r="E25" s="28">
        <f>B25-D25</f>
        <v>0</v>
      </c>
      <c r="F25" s="28">
        <v>0</v>
      </c>
      <c r="G25" s="28">
        <f>F25/B$4*100</f>
        <v>0</v>
      </c>
      <c r="H25" s="13">
        <v>-8</v>
      </c>
      <c r="I25" s="29"/>
    </row>
    <row r="26" spans="1:9" ht="12">
      <c r="A26" s="26" t="s">
        <v>40</v>
      </c>
      <c r="B26" s="27">
        <f>B6</f>
        <v>0</v>
      </c>
      <c r="C26" s="13"/>
      <c r="D26" s="28">
        <v>0</v>
      </c>
      <c r="E26" s="28">
        <f aca="true" t="shared" si="0" ref="E26:E38">B26-D26</f>
        <v>0</v>
      </c>
      <c r="F26" s="28">
        <v>0</v>
      </c>
      <c r="G26" s="28">
        <f aca="true" t="shared" si="1" ref="G26:G38">F26/B$4*100</f>
        <v>0</v>
      </c>
      <c r="H26" s="13">
        <v>-4</v>
      </c>
      <c r="I26" s="29"/>
    </row>
    <row r="27" spans="1:9" ht="12">
      <c r="A27" s="26" t="s">
        <v>41</v>
      </c>
      <c r="B27" s="27">
        <f>B7</f>
        <v>0</v>
      </c>
      <c r="C27" s="13"/>
      <c r="D27" s="28">
        <v>0</v>
      </c>
      <c r="E27" s="28">
        <f t="shared" si="0"/>
        <v>0</v>
      </c>
      <c r="F27" s="28">
        <f>B27</f>
        <v>0</v>
      </c>
      <c r="G27" s="28">
        <f t="shared" si="1"/>
        <v>0</v>
      </c>
      <c r="H27" s="13">
        <v>-2</v>
      </c>
      <c r="I27" s="29">
        <f>I26+G27</f>
        <v>0</v>
      </c>
    </row>
    <row r="28" spans="1:9" ht="12">
      <c r="A28" s="26" t="s">
        <v>42</v>
      </c>
      <c r="B28" s="27">
        <f>B8</f>
        <v>0</v>
      </c>
      <c r="C28" s="13"/>
      <c r="D28" s="28">
        <v>0</v>
      </c>
      <c r="E28" s="28">
        <f t="shared" si="0"/>
        <v>0</v>
      </c>
      <c r="F28" s="28">
        <f>B28</f>
        <v>0</v>
      </c>
      <c r="G28" s="28">
        <f t="shared" si="1"/>
        <v>0</v>
      </c>
      <c r="H28" s="13">
        <v>-1</v>
      </c>
      <c r="I28" s="29">
        <f>I27+G28</f>
        <v>0</v>
      </c>
    </row>
    <row r="29" spans="1:9" ht="12">
      <c r="A29" s="26" t="s">
        <v>24</v>
      </c>
      <c r="B29" s="27">
        <f aca="true" t="shared" si="2" ref="B29:B38">B14-B$13</f>
        <v>0.7000000000000002</v>
      </c>
      <c r="C29" s="13"/>
      <c r="D29" s="28">
        <v>0</v>
      </c>
      <c r="E29" s="28">
        <f t="shared" si="0"/>
        <v>0.7000000000000002</v>
      </c>
      <c r="F29" s="14">
        <f>E29*B$12</f>
        <v>0.7000000000000002</v>
      </c>
      <c r="G29" s="28">
        <f t="shared" si="1"/>
        <v>0.11741026501174107</v>
      </c>
      <c r="H29" s="13">
        <v>0</v>
      </c>
      <c r="I29" s="29">
        <f aca="true" t="shared" si="3" ref="I29:I38">I28+G29</f>
        <v>0.11741026501174107</v>
      </c>
    </row>
    <row r="30" spans="1:9" ht="12">
      <c r="A30" s="26" t="s">
        <v>25</v>
      </c>
      <c r="B30" s="27">
        <f t="shared" si="2"/>
        <v>14.7</v>
      </c>
      <c r="C30" s="13"/>
      <c r="D30" s="28">
        <v>0</v>
      </c>
      <c r="E30" s="28">
        <f t="shared" si="0"/>
        <v>14.7</v>
      </c>
      <c r="F30" s="14">
        <f aca="true" t="shared" si="4" ref="F30:F38">E30*B$12</f>
        <v>14.7</v>
      </c>
      <c r="G30" s="28">
        <f t="shared" si="1"/>
        <v>2.4656155652465617</v>
      </c>
      <c r="H30" s="13">
        <v>0.5</v>
      </c>
      <c r="I30" s="29">
        <f t="shared" si="3"/>
        <v>2.5830258302583027</v>
      </c>
    </row>
    <row r="31" spans="1:9" ht="12">
      <c r="A31" s="26" t="s">
        <v>26</v>
      </c>
      <c r="B31" s="27">
        <f t="shared" si="2"/>
        <v>245.6</v>
      </c>
      <c r="C31" s="13"/>
      <c r="D31" s="28">
        <v>0</v>
      </c>
      <c r="E31" s="28">
        <f t="shared" si="0"/>
        <v>245.6</v>
      </c>
      <c r="F31" s="14">
        <f t="shared" si="4"/>
        <v>245.6</v>
      </c>
      <c r="G31" s="28">
        <f t="shared" si="1"/>
        <v>41.19423012411942</v>
      </c>
      <c r="H31" s="13">
        <v>1</v>
      </c>
      <c r="I31" s="29">
        <f t="shared" si="3"/>
        <v>43.77725595437772</v>
      </c>
    </row>
    <row r="32" spans="1:9" ht="12">
      <c r="A32" s="26" t="s">
        <v>27</v>
      </c>
      <c r="B32" s="27">
        <f t="shared" si="2"/>
        <v>283.9</v>
      </c>
      <c r="C32" s="13"/>
      <c r="D32" s="28">
        <v>0</v>
      </c>
      <c r="E32" s="28">
        <f t="shared" si="0"/>
        <v>283.9</v>
      </c>
      <c r="F32" s="14">
        <f t="shared" si="4"/>
        <v>283.9</v>
      </c>
      <c r="G32" s="28">
        <f t="shared" si="1"/>
        <v>47.61824890976183</v>
      </c>
      <c r="H32" s="13">
        <v>1.5</v>
      </c>
      <c r="I32" s="29">
        <f t="shared" si="3"/>
        <v>91.39550486413955</v>
      </c>
    </row>
    <row r="33" spans="1:9" ht="12">
      <c r="A33" s="26" t="s">
        <v>28</v>
      </c>
      <c r="B33" s="27">
        <f t="shared" si="2"/>
        <v>45.2</v>
      </c>
      <c r="C33" s="13"/>
      <c r="D33" s="28">
        <v>0</v>
      </c>
      <c r="E33" s="28">
        <f t="shared" si="0"/>
        <v>45.2</v>
      </c>
      <c r="F33" s="14">
        <f t="shared" si="4"/>
        <v>45.2</v>
      </c>
      <c r="G33" s="28">
        <f t="shared" si="1"/>
        <v>7.581348540758135</v>
      </c>
      <c r="H33" s="13">
        <v>2</v>
      </c>
      <c r="I33" s="29">
        <f t="shared" si="3"/>
        <v>98.9768534048977</v>
      </c>
    </row>
    <row r="34" spans="1:9" ht="12">
      <c r="A34" s="26" t="s">
        <v>29</v>
      </c>
      <c r="B34" s="27">
        <f t="shared" si="2"/>
        <v>3.2</v>
      </c>
      <c r="C34" s="13"/>
      <c r="D34" s="28">
        <v>0</v>
      </c>
      <c r="E34" s="28">
        <f t="shared" si="0"/>
        <v>3.2</v>
      </c>
      <c r="F34" s="14">
        <f t="shared" si="4"/>
        <v>3.2</v>
      </c>
      <c r="G34" s="28">
        <f t="shared" si="1"/>
        <v>0.5367326400536734</v>
      </c>
      <c r="H34" s="13">
        <v>2.5</v>
      </c>
      <c r="I34" s="29">
        <f t="shared" si="3"/>
        <v>99.51358604495137</v>
      </c>
    </row>
    <row r="35" spans="1:9" ht="12">
      <c r="A35" s="26" t="s">
        <v>30</v>
      </c>
      <c r="B35" s="27">
        <f t="shared" si="2"/>
        <v>0.2999999999999998</v>
      </c>
      <c r="C35" s="13"/>
      <c r="D35" s="28">
        <v>0</v>
      </c>
      <c r="E35" s="28">
        <f t="shared" si="0"/>
        <v>0.2999999999999998</v>
      </c>
      <c r="F35" s="14">
        <f t="shared" si="4"/>
        <v>0.2999999999999998</v>
      </c>
      <c r="G35" s="28">
        <f t="shared" si="1"/>
        <v>0.05031868500503184</v>
      </c>
      <c r="H35" s="13">
        <v>3</v>
      </c>
      <c r="I35" s="29">
        <f t="shared" si="3"/>
        <v>99.5639047299564</v>
      </c>
    </row>
    <row r="36" spans="1:9" ht="12">
      <c r="A36" s="26" t="s">
        <v>31</v>
      </c>
      <c r="B36" s="27">
        <f t="shared" si="2"/>
        <v>0</v>
      </c>
      <c r="C36" s="13"/>
      <c r="D36" s="28">
        <v>0</v>
      </c>
      <c r="E36" s="28">
        <f t="shared" si="0"/>
        <v>0</v>
      </c>
      <c r="F36" s="14">
        <f t="shared" si="4"/>
        <v>0</v>
      </c>
      <c r="G36" s="28">
        <f t="shared" si="1"/>
        <v>0</v>
      </c>
      <c r="H36" s="13">
        <v>3.5</v>
      </c>
      <c r="I36" s="29">
        <f t="shared" si="3"/>
        <v>99.5639047299564</v>
      </c>
    </row>
    <row r="37" spans="1:9" ht="12">
      <c r="A37" s="26" t="s">
        <v>32</v>
      </c>
      <c r="B37" s="27">
        <f t="shared" si="2"/>
        <v>0</v>
      </c>
      <c r="C37" s="13"/>
      <c r="D37" s="28">
        <v>0</v>
      </c>
      <c r="E37" s="28">
        <f t="shared" si="0"/>
        <v>0</v>
      </c>
      <c r="F37" s="14">
        <f t="shared" si="4"/>
        <v>0</v>
      </c>
      <c r="G37" s="28">
        <f t="shared" si="1"/>
        <v>0</v>
      </c>
      <c r="H37" s="13">
        <v>4</v>
      </c>
      <c r="I37" s="29">
        <f t="shared" si="3"/>
        <v>99.5639047299564</v>
      </c>
    </row>
    <row r="38" spans="1:9" ht="12.75" thickBot="1">
      <c r="A38" s="30" t="s">
        <v>33</v>
      </c>
      <c r="B38" s="31">
        <f t="shared" si="2"/>
        <v>0</v>
      </c>
      <c r="C38" s="19"/>
      <c r="D38" s="32">
        <v>0</v>
      </c>
      <c r="E38" s="32">
        <f t="shared" si="0"/>
        <v>0</v>
      </c>
      <c r="F38" s="33">
        <f t="shared" si="4"/>
        <v>0</v>
      </c>
      <c r="G38" s="32">
        <f t="shared" si="1"/>
        <v>0</v>
      </c>
      <c r="H38" s="19">
        <v>4.5</v>
      </c>
      <c r="I38" s="34">
        <f t="shared" si="3"/>
        <v>99.5639047299564</v>
      </c>
    </row>
    <row r="39" spans="2:8" ht="12">
      <c r="B39" s="1"/>
      <c r="D39" s="1"/>
      <c r="E39" s="1"/>
      <c r="F39" s="1" t="s">
        <v>43</v>
      </c>
      <c r="G39" s="1">
        <f>SUM(G25:G38)</f>
        <v>99.5639047299564</v>
      </c>
      <c r="H39" s="1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9"/>
  <sheetViews>
    <sheetView workbookViewId="0" topLeftCell="A3">
      <selection activeCell="E41" sqref="E41"/>
    </sheetView>
  </sheetViews>
  <sheetFormatPr defaultColWidth="11.421875" defaultRowHeight="12.75"/>
  <cols>
    <col min="1" max="1" width="38.7109375" style="0" bestFit="1" customWidth="1"/>
    <col min="2" max="2" width="13.8515625" style="0" bestFit="1" customWidth="1"/>
    <col min="3" max="3" width="12.7109375" style="0" bestFit="1" customWidth="1"/>
    <col min="4" max="4" width="10.421875" style="0" bestFit="1" customWidth="1"/>
    <col min="5" max="6" width="15.421875" style="0" bestFit="1" customWidth="1"/>
    <col min="7" max="7" width="16.00390625" style="0" bestFit="1" customWidth="1"/>
    <col min="8" max="8" width="8.00390625" style="0" bestFit="1" customWidth="1"/>
    <col min="9" max="9" width="10.00390625" style="0" bestFit="1" customWidth="1"/>
    <col min="10" max="16384" width="8.8515625" style="0" customWidth="1"/>
  </cols>
  <sheetData>
    <row r="1" spans="1:6" ht="12">
      <c r="A1" t="s">
        <v>53</v>
      </c>
      <c r="B1" s="1"/>
      <c r="D1" s="1"/>
      <c r="E1" s="1"/>
      <c r="F1" s="1"/>
    </row>
    <row r="2" spans="1:6" ht="12">
      <c r="A2" t="s">
        <v>1</v>
      </c>
      <c r="B2" s="1">
        <v>605.9</v>
      </c>
      <c r="D2" s="1"/>
      <c r="E2" s="1"/>
      <c r="F2" s="1"/>
    </row>
    <row r="3" spans="1:6" ht="12">
      <c r="A3" t="s">
        <v>0</v>
      </c>
      <c r="B3" s="1">
        <v>10.2</v>
      </c>
      <c r="D3" s="1"/>
      <c r="E3" s="1"/>
      <c r="F3" s="1"/>
    </row>
    <row r="4" spans="1:6" ht="12">
      <c r="A4" t="s">
        <v>2</v>
      </c>
      <c r="B4" s="1">
        <f>B2-B3</f>
        <v>595.6999999999999</v>
      </c>
      <c r="D4" s="1"/>
      <c r="E4" s="1"/>
      <c r="F4" s="1"/>
    </row>
    <row r="5" spans="1:6" ht="12">
      <c r="A5" t="s">
        <v>3</v>
      </c>
      <c r="B5" s="1">
        <v>0</v>
      </c>
      <c r="D5" s="1"/>
      <c r="E5" s="1"/>
      <c r="F5" s="1"/>
    </row>
    <row r="6" spans="1:6" ht="12">
      <c r="A6" t="s">
        <v>4</v>
      </c>
      <c r="B6" s="1">
        <v>0</v>
      </c>
      <c r="D6" s="1"/>
      <c r="E6" s="1"/>
      <c r="F6" s="1"/>
    </row>
    <row r="7" spans="1:6" ht="12">
      <c r="A7" t="s">
        <v>5</v>
      </c>
      <c r="B7" s="1">
        <v>0</v>
      </c>
      <c r="D7" s="1"/>
      <c r="E7" s="1"/>
      <c r="F7" s="1"/>
    </row>
    <row r="8" spans="1:6" ht="12">
      <c r="A8" t="s">
        <v>6</v>
      </c>
      <c r="B8" s="1">
        <v>0</v>
      </c>
      <c r="D8" s="1"/>
      <c r="E8" s="1"/>
      <c r="F8" s="1"/>
    </row>
    <row r="9" spans="1:6" ht="12">
      <c r="A9" t="s">
        <v>7</v>
      </c>
      <c r="B9" s="1">
        <f>B4-B5-B6-B7-B8</f>
        <v>595.6999999999999</v>
      </c>
      <c r="D9" s="1"/>
      <c r="E9" s="1"/>
      <c r="F9" s="1"/>
    </row>
    <row r="10" spans="1:6" ht="12">
      <c r="A10" t="s">
        <v>8</v>
      </c>
      <c r="B10" s="1">
        <f>B9</f>
        <v>595.6999999999999</v>
      </c>
      <c r="D10" s="1"/>
      <c r="E10" s="1"/>
      <c r="F10" s="1"/>
    </row>
    <row r="11" spans="1:6" ht="12">
      <c r="A11" t="s">
        <v>9</v>
      </c>
      <c r="B11" s="1">
        <f>B9/B10</f>
        <v>1</v>
      </c>
      <c r="D11" s="1"/>
      <c r="E11" s="1"/>
      <c r="F11" s="1"/>
    </row>
    <row r="12" spans="1:6" ht="12">
      <c r="A12" t="s">
        <v>10</v>
      </c>
      <c r="B12" s="1">
        <f>1/B11</f>
        <v>1</v>
      </c>
      <c r="D12" s="1"/>
      <c r="E12" s="1"/>
      <c r="F12" s="1"/>
    </row>
    <row r="13" spans="1:6" ht="12">
      <c r="A13" t="s">
        <v>21</v>
      </c>
      <c r="B13" s="2">
        <v>3</v>
      </c>
      <c r="D13" s="1"/>
      <c r="E13" s="1"/>
      <c r="F13" s="1"/>
    </row>
    <row r="14" spans="1:6" ht="12">
      <c r="A14" t="s">
        <v>11</v>
      </c>
      <c r="B14" s="1">
        <v>3</v>
      </c>
      <c r="D14" s="1"/>
      <c r="E14" s="1"/>
      <c r="F14" s="1"/>
    </row>
    <row r="15" spans="1:6" ht="12">
      <c r="A15" t="s">
        <v>12</v>
      </c>
      <c r="B15" s="1">
        <v>3</v>
      </c>
      <c r="D15" s="1"/>
      <c r="E15" s="1"/>
      <c r="F15" s="1"/>
    </row>
    <row r="16" spans="1:6" ht="12">
      <c r="A16" t="s">
        <v>13</v>
      </c>
      <c r="B16" s="1">
        <v>3.2</v>
      </c>
      <c r="D16" s="1"/>
      <c r="E16" s="1"/>
      <c r="F16" s="1"/>
    </row>
    <row r="17" spans="1:6" ht="12">
      <c r="A17" t="s">
        <v>14</v>
      </c>
      <c r="B17" s="1">
        <v>288.2</v>
      </c>
      <c r="D17" s="1"/>
      <c r="E17" s="1"/>
      <c r="F17" s="1"/>
    </row>
    <row r="18" spans="1:6" ht="12">
      <c r="A18" t="s">
        <v>15</v>
      </c>
      <c r="B18" s="1">
        <v>251.2</v>
      </c>
      <c r="D18" s="1"/>
      <c r="E18" s="1"/>
      <c r="F18" s="1"/>
    </row>
    <row r="19" spans="1:6" ht="12">
      <c r="A19" t="s">
        <v>16</v>
      </c>
      <c r="B19" s="1">
        <v>39.5</v>
      </c>
      <c r="D19" s="1"/>
      <c r="E19" s="1"/>
      <c r="F19" s="1"/>
    </row>
    <row r="20" spans="1:6" ht="12">
      <c r="A20" t="s">
        <v>17</v>
      </c>
      <c r="B20" s="1">
        <v>18.2</v>
      </c>
      <c r="D20" s="1"/>
      <c r="E20" s="1"/>
      <c r="F20" s="1"/>
    </row>
    <row r="21" spans="1:6" ht="12">
      <c r="A21" t="s">
        <v>18</v>
      </c>
      <c r="B21" s="1">
        <v>4</v>
      </c>
      <c r="D21" s="1"/>
      <c r="E21" s="1"/>
      <c r="F21" s="1"/>
    </row>
    <row r="22" spans="1:6" ht="12">
      <c r="A22" t="s">
        <v>19</v>
      </c>
      <c r="B22" s="1">
        <v>3</v>
      </c>
      <c r="D22" s="1"/>
      <c r="E22" s="1"/>
      <c r="F22" s="1"/>
    </row>
    <row r="23" spans="1:6" ht="12.75" thickBot="1">
      <c r="A23" t="s">
        <v>20</v>
      </c>
      <c r="B23" s="1">
        <v>3</v>
      </c>
      <c r="D23" s="1"/>
      <c r="E23" s="1"/>
      <c r="F23" s="1"/>
    </row>
    <row r="24" spans="1:9" ht="27" customHeight="1">
      <c r="A24" s="21" t="s">
        <v>22</v>
      </c>
      <c r="B24" s="22" t="s">
        <v>23</v>
      </c>
      <c r="C24" s="10" t="s">
        <v>34</v>
      </c>
      <c r="D24" s="23" t="s">
        <v>35</v>
      </c>
      <c r="E24" s="23" t="s">
        <v>36</v>
      </c>
      <c r="F24" s="23" t="s">
        <v>37</v>
      </c>
      <c r="G24" s="24" t="s">
        <v>38</v>
      </c>
      <c r="H24" s="23" t="s">
        <v>49</v>
      </c>
      <c r="I24" s="25" t="s">
        <v>46</v>
      </c>
    </row>
    <row r="25" spans="1:9" ht="12">
      <c r="A25" s="26" t="s">
        <v>39</v>
      </c>
      <c r="B25" s="27">
        <f>B5</f>
        <v>0</v>
      </c>
      <c r="C25" s="13"/>
      <c r="D25" s="28">
        <v>0</v>
      </c>
      <c r="E25" s="28">
        <f>B25-D25</f>
        <v>0</v>
      </c>
      <c r="F25" s="28">
        <v>0</v>
      </c>
      <c r="G25" s="28">
        <f>F25/B$4*100</f>
        <v>0</v>
      </c>
      <c r="H25" s="13">
        <v>-8</v>
      </c>
      <c r="I25" s="29"/>
    </row>
    <row r="26" spans="1:9" ht="12">
      <c r="A26" s="26" t="s">
        <v>40</v>
      </c>
      <c r="B26" s="27">
        <f>B6</f>
        <v>0</v>
      </c>
      <c r="C26" s="13"/>
      <c r="D26" s="28">
        <v>0</v>
      </c>
      <c r="E26" s="28">
        <f aca="true" t="shared" si="0" ref="E26:E38">B26-D26</f>
        <v>0</v>
      </c>
      <c r="F26" s="28">
        <v>0</v>
      </c>
      <c r="G26" s="28">
        <f aca="true" t="shared" si="1" ref="G26:G38">F26/B$4*100</f>
        <v>0</v>
      </c>
      <c r="H26" s="13">
        <v>-4</v>
      </c>
      <c r="I26" s="29"/>
    </row>
    <row r="27" spans="1:9" ht="12">
      <c r="A27" s="26" t="s">
        <v>41</v>
      </c>
      <c r="B27" s="27">
        <f>B7</f>
        <v>0</v>
      </c>
      <c r="C27" s="13"/>
      <c r="D27" s="28">
        <v>0</v>
      </c>
      <c r="E27" s="28">
        <f t="shared" si="0"/>
        <v>0</v>
      </c>
      <c r="F27" s="28">
        <f>B27</f>
        <v>0</v>
      </c>
      <c r="G27" s="28">
        <f t="shared" si="1"/>
        <v>0</v>
      </c>
      <c r="H27" s="13">
        <v>-2</v>
      </c>
      <c r="I27" s="29">
        <f>I26+G27</f>
        <v>0</v>
      </c>
    </row>
    <row r="28" spans="1:9" ht="12">
      <c r="A28" s="26" t="s">
        <v>42</v>
      </c>
      <c r="B28" s="27">
        <f>B8</f>
        <v>0</v>
      </c>
      <c r="C28" s="13"/>
      <c r="D28" s="28">
        <v>0</v>
      </c>
      <c r="E28" s="28">
        <f t="shared" si="0"/>
        <v>0</v>
      </c>
      <c r="F28" s="28">
        <f>B28</f>
        <v>0</v>
      </c>
      <c r="G28" s="28">
        <f t="shared" si="1"/>
        <v>0</v>
      </c>
      <c r="H28" s="13">
        <v>-1</v>
      </c>
      <c r="I28" s="29">
        <f>I27+G28</f>
        <v>0</v>
      </c>
    </row>
    <row r="29" spans="1:9" ht="12">
      <c r="A29" s="26" t="s">
        <v>24</v>
      </c>
      <c r="B29" s="27">
        <f aca="true" t="shared" si="2" ref="B29:B38">B14-B$13</f>
        <v>0</v>
      </c>
      <c r="C29" s="13"/>
      <c r="D29" s="28">
        <v>0</v>
      </c>
      <c r="E29" s="28">
        <f t="shared" si="0"/>
        <v>0</v>
      </c>
      <c r="F29" s="14">
        <f>E29*B$12</f>
        <v>0</v>
      </c>
      <c r="G29" s="28">
        <f t="shared" si="1"/>
        <v>0</v>
      </c>
      <c r="H29" s="13">
        <v>0</v>
      </c>
      <c r="I29" s="29">
        <f aca="true" t="shared" si="3" ref="I29:I38">I28+G29</f>
        <v>0</v>
      </c>
    </row>
    <row r="30" spans="1:9" ht="12">
      <c r="A30" s="26" t="s">
        <v>25</v>
      </c>
      <c r="B30" s="27">
        <f t="shared" si="2"/>
        <v>0</v>
      </c>
      <c r="C30" s="13"/>
      <c r="D30" s="28">
        <v>0</v>
      </c>
      <c r="E30" s="28">
        <f t="shared" si="0"/>
        <v>0</v>
      </c>
      <c r="F30" s="14">
        <f aca="true" t="shared" si="4" ref="F30:F38">E30*B$12</f>
        <v>0</v>
      </c>
      <c r="G30" s="28">
        <f t="shared" si="1"/>
        <v>0</v>
      </c>
      <c r="H30" s="13">
        <v>0.5</v>
      </c>
      <c r="I30" s="29">
        <f t="shared" si="3"/>
        <v>0</v>
      </c>
    </row>
    <row r="31" spans="1:9" ht="12">
      <c r="A31" s="26" t="s">
        <v>26</v>
      </c>
      <c r="B31" s="27">
        <f t="shared" si="2"/>
        <v>0.20000000000000018</v>
      </c>
      <c r="C31" s="13"/>
      <c r="D31" s="28">
        <v>0</v>
      </c>
      <c r="E31" s="28">
        <f t="shared" si="0"/>
        <v>0.20000000000000018</v>
      </c>
      <c r="F31" s="14">
        <f t="shared" si="4"/>
        <v>0.20000000000000018</v>
      </c>
      <c r="G31" s="28">
        <f t="shared" si="1"/>
        <v>0.03357394661742491</v>
      </c>
      <c r="H31" s="13">
        <v>1</v>
      </c>
      <c r="I31" s="29">
        <f t="shared" si="3"/>
        <v>0.03357394661742491</v>
      </c>
    </row>
    <row r="32" spans="1:9" ht="12">
      <c r="A32" s="26" t="s">
        <v>27</v>
      </c>
      <c r="B32" s="27">
        <f t="shared" si="2"/>
        <v>285.2</v>
      </c>
      <c r="C32" s="13"/>
      <c r="D32" s="28">
        <v>0</v>
      </c>
      <c r="E32" s="28">
        <f t="shared" si="0"/>
        <v>285.2</v>
      </c>
      <c r="F32" s="14">
        <f t="shared" si="4"/>
        <v>285.2</v>
      </c>
      <c r="G32" s="28">
        <f t="shared" si="1"/>
        <v>47.876447876447884</v>
      </c>
      <c r="H32" s="13">
        <v>1.5</v>
      </c>
      <c r="I32" s="29">
        <f t="shared" si="3"/>
        <v>47.91002182306531</v>
      </c>
    </row>
    <row r="33" spans="1:9" ht="12">
      <c r="A33" s="26" t="s">
        <v>28</v>
      </c>
      <c r="B33" s="27">
        <f t="shared" si="2"/>
        <v>248.2</v>
      </c>
      <c r="C33" s="13"/>
      <c r="D33" s="28">
        <v>0</v>
      </c>
      <c r="E33" s="28">
        <f t="shared" si="0"/>
        <v>248.2</v>
      </c>
      <c r="F33" s="14">
        <f t="shared" si="4"/>
        <v>248.2</v>
      </c>
      <c r="G33" s="28">
        <f t="shared" si="1"/>
        <v>41.66526775222428</v>
      </c>
      <c r="H33" s="13">
        <v>2</v>
      </c>
      <c r="I33" s="29">
        <f t="shared" si="3"/>
        <v>89.57528957528959</v>
      </c>
    </row>
    <row r="34" spans="1:9" ht="12">
      <c r="A34" s="26" t="s">
        <v>29</v>
      </c>
      <c r="B34" s="27">
        <f t="shared" si="2"/>
        <v>36.5</v>
      </c>
      <c r="C34" s="13"/>
      <c r="D34" s="28">
        <v>0</v>
      </c>
      <c r="E34" s="28">
        <f t="shared" si="0"/>
        <v>36.5</v>
      </c>
      <c r="F34" s="14">
        <f t="shared" si="4"/>
        <v>36.5</v>
      </c>
      <c r="G34" s="28">
        <f t="shared" si="1"/>
        <v>6.127245257680041</v>
      </c>
      <c r="H34" s="13">
        <v>2.5</v>
      </c>
      <c r="I34" s="29">
        <f t="shared" si="3"/>
        <v>95.70253483296963</v>
      </c>
    </row>
    <row r="35" spans="1:9" ht="12">
      <c r="A35" s="26" t="s">
        <v>30</v>
      </c>
      <c r="B35" s="27">
        <f t="shared" si="2"/>
        <v>15.2</v>
      </c>
      <c r="C35" s="13"/>
      <c r="D35" s="28">
        <v>0</v>
      </c>
      <c r="E35" s="28">
        <f t="shared" si="0"/>
        <v>15.2</v>
      </c>
      <c r="F35" s="14">
        <f t="shared" si="4"/>
        <v>15.2</v>
      </c>
      <c r="G35" s="28">
        <f t="shared" si="1"/>
        <v>2.5516199429242907</v>
      </c>
      <c r="H35" s="13">
        <v>3</v>
      </c>
      <c r="I35" s="29">
        <f t="shared" si="3"/>
        <v>98.25415477589392</v>
      </c>
    </row>
    <row r="36" spans="1:9" ht="12">
      <c r="A36" s="26" t="s">
        <v>31</v>
      </c>
      <c r="B36" s="27">
        <f t="shared" si="2"/>
        <v>1</v>
      </c>
      <c r="C36" s="13"/>
      <c r="D36" s="28">
        <v>0</v>
      </c>
      <c r="E36" s="28">
        <f t="shared" si="0"/>
        <v>1</v>
      </c>
      <c r="F36" s="14">
        <f t="shared" si="4"/>
        <v>1</v>
      </c>
      <c r="G36" s="28">
        <f t="shared" si="1"/>
        <v>0.1678697330871244</v>
      </c>
      <c r="H36" s="13">
        <v>3.5</v>
      </c>
      <c r="I36" s="29">
        <f t="shared" si="3"/>
        <v>98.42202450898105</v>
      </c>
    </row>
    <row r="37" spans="1:9" ht="12">
      <c r="A37" s="26" t="s">
        <v>32</v>
      </c>
      <c r="B37" s="27">
        <f t="shared" si="2"/>
        <v>0</v>
      </c>
      <c r="C37" s="13"/>
      <c r="D37" s="28">
        <v>0</v>
      </c>
      <c r="E37" s="28">
        <f t="shared" si="0"/>
        <v>0</v>
      </c>
      <c r="F37" s="14">
        <f t="shared" si="4"/>
        <v>0</v>
      </c>
      <c r="G37" s="28">
        <f t="shared" si="1"/>
        <v>0</v>
      </c>
      <c r="H37" s="13">
        <v>4</v>
      </c>
      <c r="I37" s="29">
        <f t="shared" si="3"/>
        <v>98.42202450898105</v>
      </c>
    </row>
    <row r="38" spans="1:9" ht="12.75" thickBot="1">
      <c r="A38" s="30" t="s">
        <v>33</v>
      </c>
      <c r="B38" s="31">
        <f t="shared" si="2"/>
        <v>0</v>
      </c>
      <c r="C38" s="19"/>
      <c r="D38" s="32">
        <v>0</v>
      </c>
      <c r="E38" s="32">
        <f t="shared" si="0"/>
        <v>0</v>
      </c>
      <c r="F38" s="33">
        <f t="shared" si="4"/>
        <v>0</v>
      </c>
      <c r="G38" s="32">
        <f t="shared" si="1"/>
        <v>0</v>
      </c>
      <c r="H38" s="19">
        <v>4.5</v>
      </c>
      <c r="I38" s="34">
        <f t="shared" si="3"/>
        <v>98.42202450898105</v>
      </c>
    </row>
    <row r="39" spans="2:8" ht="12">
      <c r="B39" s="1"/>
      <c r="D39" s="1"/>
      <c r="E39" s="1"/>
      <c r="F39" s="1" t="s">
        <v>43</v>
      </c>
      <c r="G39" s="1">
        <f>SUM(G25:G38)</f>
        <v>98.42202450898105</v>
      </c>
      <c r="H39" s="1"/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9"/>
  <sheetViews>
    <sheetView workbookViewId="0" topLeftCell="A1">
      <selection activeCell="I27" sqref="I27"/>
    </sheetView>
  </sheetViews>
  <sheetFormatPr defaultColWidth="11.421875" defaultRowHeight="12.75"/>
  <cols>
    <col min="1" max="1" width="38.7109375" style="0" bestFit="1" customWidth="1"/>
    <col min="2" max="2" width="13.8515625" style="0" bestFit="1" customWidth="1"/>
    <col min="3" max="3" width="12.7109375" style="0" bestFit="1" customWidth="1"/>
    <col min="4" max="4" width="10.421875" style="0" bestFit="1" customWidth="1"/>
    <col min="5" max="6" width="15.421875" style="0" bestFit="1" customWidth="1"/>
    <col min="7" max="7" width="16.00390625" style="0" bestFit="1" customWidth="1"/>
    <col min="8" max="8" width="8.00390625" style="0" bestFit="1" customWidth="1"/>
    <col min="9" max="9" width="10.00390625" style="0" bestFit="1" customWidth="1"/>
    <col min="10" max="16384" width="8.8515625" style="0" customWidth="1"/>
  </cols>
  <sheetData>
    <row r="1" spans="1:6" ht="12">
      <c r="A1" t="s">
        <v>52</v>
      </c>
      <c r="B1" s="1"/>
      <c r="D1" s="1"/>
      <c r="E1" s="1"/>
      <c r="F1" s="1"/>
    </row>
    <row r="2" spans="1:6" ht="12">
      <c r="A2" t="s">
        <v>1</v>
      </c>
      <c r="B2" s="1">
        <v>716.8</v>
      </c>
      <c r="D2" s="1"/>
      <c r="E2" s="1"/>
      <c r="F2" s="1"/>
    </row>
    <row r="3" spans="1:6" ht="12">
      <c r="A3" t="s">
        <v>0</v>
      </c>
      <c r="B3" s="1">
        <v>10.2</v>
      </c>
      <c r="D3" s="1"/>
      <c r="E3" s="1"/>
      <c r="F3" s="1"/>
    </row>
    <row r="4" spans="1:6" ht="12">
      <c r="A4" t="s">
        <v>2</v>
      </c>
      <c r="B4" s="1">
        <f>B2-B3</f>
        <v>706.5999999999999</v>
      </c>
      <c r="D4" s="1"/>
      <c r="E4" s="1"/>
      <c r="F4" s="1"/>
    </row>
    <row r="5" spans="1:6" ht="12">
      <c r="A5" t="s">
        <v>3</v>
      </c>
      <c r="B5" s="1">
        <v>0</v>
      </c>
      <c r="D5" s="1"/>
      <c r="E5" s="1"/>
      <c r="F5" s="1"/>
    </row>
    <row r="6" spans="1:6" ht="12">
      <c r="A6" t="s">
        <v>4</v>
      </c>
      <c r="B6" s="1">
        <v>0</v>
      </c>
      <c r="D6" s="1"/>
      <c r="E6" s="1"/>
      <c r="F6" s="1"/>
    </row>
    <row r="7" spans="1:6" ht="12">
      <c r="A7" t="s">
        <v>5</v>
      </c>
      <c r="B7" s="1">
        <v>0</v>
      </c>
      <c r="D7" s="1"/>
      <c r="E7" s="1"/>
      <c r="F7" s="1"/>
    </row>
    <row r="8" spans="1:6" ht="12">
      <c r="A8" t="s">
        <v>6</v>
      </c>
      <c r="B8" s="1">
        <v>0</v>
      </c>
      <c r="D8" s="1"/>
      <c r="E8" s="1"/>
      <c r="F8" s="1"/>
    </row>
    <row r="9" spans="1:6" ht="12">
      <c r="A9" t="s">
        <v>7</v>
      </c>
      <c r="B9" s="1">
        <f>B4-B5-B6-B7-B8</f>
        <v>706.5999999999999</v>
      </c>
      <c r="D9" s="1"/>
      <c r="E9" s="1"/>
      <c r="F9" s="1"/>
    </row>
    <row r="10" spans="1:6" ht="12">
      <c r="A10" t="s">
        <v>8</v>
      </c>
      <c r="B10" s="1">
        <f>B9</f>
        <v>706.5999999999999</v>
      </c>
      <c r="D10" s="1"/>
      <c r="E10" s="1"/>
      <c r="F10" s="1"/>
    </row>
    <row r="11" spans="1:6" ht="12">
      <c r="A11" t="s">
        <v>9</v>
      </c>
      <c r="B11" s="1">
        <f>B9/B10</f>
        <v>1</v>
      </c>
      <c r="D11" s="1"/>
      <c r="E11" s="1"/>
      <c r="F11" s="1"/>
    </row>
    <row r="12" spans="1:6" ht="12">
      <c r="A12" t="s">
        <v>10</v>
      </c>
      <c r="B12" s="1">
        <f>1/B11</f>
        <v>1</v>
      </c>
      <c r="D12" s="1"/>
      <c r="E12" s="1"/>
      <c r="F12" s="1"/>
    </row>
    <row r="13" spans="1:6" ht="12">
      <c r="A13" t="s">
        <v>21</v>
      </c>
      <c r="B13" s="2">
        <v>3</v>
      </c>
      <c r="D13" s="1"/>
      <c r="E13" s="1"/>
      <c r="F13" s="1"/>
    </row>
    <row r="14" spans="1:6" ht="12">
      <c r="A14" t="s">
        <v>11</v>
      </c>
      <c r="B14" s="1">
        <v>3</v>
      </c>
      <c r="D14" s="1"/>
      <c r="E14" s="1"/>
      <c r="F14" s="1"/>
    </row>
    <row r="15" spans="1:6" ht="12">
      <c r="A15" t="s">
        <v>12</v>
      </c>
      <c r="B15" s="1">
        <v>3.4</v>
      </c>
      <c r="D15" s="1"/>
      <c r="E15" s="1"/>
      <c r="F15" s="1"/>
    </row>
    <row r="16" spans="1:6" ht="12">
      <c r="A16" t="s">
        <v>13</v>
      </c>
      <c r="B16" s="1">
        <v>16.8</v>
      </c>
      <c r="D16" s="1"/>
      <c r="E16" s="1"/>
      <c r="F16" s="1"/>
    </row>
    <row r="17" spans="1:6" ht="12">
      <c r="A17" t="s">
        <v>14</v>
      </c>
      <c r="B17" s="1">
        <v>481</v>
      </c>
      <c r="D17" s="1"/>
      <c r="E17" s="1"/>
      <c r="F17" s="1"/>
    </row>
    <row r="18" spans="1:6" ht="12">
      <c r="A18" t="s">
        <v>15</v>
      </c>
      <c r="B18" s="1">
        <v>165.8</v>
      </c>
      <c r="D18" s="1"/>
      <c r="E18" s="1"/>
      <c r="F18" s="1"/>
    </row>
    <row r="19" spans="1:6" ht="12">
      <c r="A19" t="s">
        <v>16</v>
      </c>
      <c r="B19" s="1">
        <v>41.4</v>
      </c>
      <c r="D19" s="1"/>
      <c r="E19" s="1"/>
      <c r="F19" s="1"/>
    </row>
    <row r="20" spans="1:6" ht="12">
      <c r="A20" t="s">
        <v>17</v>
      </c>
      <c r="B20" s="1">
        <v>16.1</v>
      </c>
      <c r="D20" s="1"/>
      <c r="E20" s="1"/>
      <c r="F20" s="1"/>
    </row>
    <row r="21" spans="1:6" ht="12">
      <c r="A21" t="s">
        <v>18</v>
      </c>
      <c r="B21" s="1">
        <v>3</v>
      </c>
      <c r="D21" s="1"/>
      <c r="E21" s="1"/>
      <c r="F21" s="1"/>
    </row>
    <row r="22" spans="1:6" ht="12">
      <c r="A22" t="s">
        <v>19</v>
      </c>
      <c r="B22" s="1">
        <v>3</v>
      </c>
      <c r="D22" s="1"/>
      <c r="E22" s="1"/>
      <c r="F22" s="1"/>
    </row>
    <row r="23" spans="1:6" ht="12.75" thickBot="1">
      <c r="A23" t="s">
        <v>20</v>
      </c>
      <c r="B23" s="1">
        <v>3</v>
      </c>
      <c r="D23" s="1"/>
      <c r="E23" s="1"/>
      <c r="F23" s="1"/>
    </row>
    <row r="24" spans="1:9" ht="27" customHeight="1">
      <c r="A24" s="21" t="s">
        <v>22</v>
      </c>
      <c r="B24" s="22" t="s">
        <v>23</v>
      </c>
      <c r="C24" s="10" t="s">
        <v>34</v>
      </c>
      <c r="D24" s="23" t="s">
        <v>35</v>
      </c>
      <c r="E24" s="23" t="s">
        <v>36</v>
      </c>
      <c r="F24" s="23" t="s">
        <v>37</v>
      </c>
      <c r="G24" s="24" t="s">
        <v>38</v>
      </c>
      <c r="H24" s="23" t="s">
        <v>49</v>
      </c>
      <c r="I24" s="25" t="s">
        <v>46</v>
      </c>
    </row>
    <row r="25" spans="1:9" ht="12">
      <c r="A25" s="26" t="s">
        <v>39</v>
      </c>
      <c r="B25" s="27">
        <f>B5</f>
        <v>0</v>
      </c>
      <c r="C25" s="13"/>
      <c r="D25" s="28">
        <v>0</v>
      </c>
      <c r="E25" s="28">
        <f>B25-D25</f>
        <v>0</v>
      </c>
      <c r="F25" s="28">
        <v>0</v>
      </c>
      <c r="G25" s="28">
        <f>F25/B$4*100</f>
        <v>0</v>
      </c>
      <c r="H25" s="13">
        <v>-8</v>
      </c>
      <c r="I25" s="29"/>
    </row>
    <row r="26" spans="1:9" ht="12">
      <c r="A26" s="26" t="s">
        <v>40</v>
      </c>
      <c r="B26" s="27">
        <f>B6</f>
        <v>0</v>
      </c>
      <c r="C26" s="13"/>
      <c r="D26" s="28">
        <v>0</v>
      </c>
      <c r="E26" s="28">
        <f aca="true" t="shared" si="0" ref="E26:E38">B26-D26</f>
        <v>0</v>
      </c>
      <c r="F26" s="28">
        <v>0</v>
      </c>
      <c r="G26" s="28">
        <f aca="true" t="shared" si="1" ref="G26:G38">F26/B$4*100</f>
        <v>0</v>
      </c>
      <c r="H26" s="13">
        <v>-4</v>
      </c>
      <c r="I26" s="29"/>
    </row>
    <row r="27" spans="1:9" ht="12">
      <c r="A27" s="26" t="s">
        <v>41</v>
      </c>
      <c r="B27" s="27">
        <f>B7</f>
        <v>0</v>
      </c>
      <c r="C27" s="13"/>
      <c r="D27" s="28">
        <v>0</v>
      </c>
      <c r="E27" s="28">
        <f t="shared" si="0"/>
        <v>0</v>
      </c>
      <c r="F27" s="28">
        <f>B27</f>
        <v>0</v>
      </c>
      <c r="G27" s="28">
        <f t="shared" si="1"/>
        <v>0</v>
      </c>
      <c r="H27" s="13">
        <v>-2</v>
      </c>
      <c r="I27" s="29">
        <f>I26+G27</f>
        <v>0</v>
      </c>
    </row>
    <row r="28" spans="1:9" ht="12">
      <c r="A28" s="26" t="s">
        <v>42</v>
      </c>
      <c r="B28" s="27">
        <f>B8</f>
        <v>0</v>
      </c>
      <c r="C28" s="13"/>
      <c r="D28" s="28">
        <v>0</v>
      </c>
      <c r="E28" s="28">
        <f t="shared" si="0"/>
        <v>0</v>
      </c>
      <c r="F28" s="28">
        <f>B28</f>
        <v>0</v>
      </c>
      <c r="G28" s="28">
        <f t="shared" si="1"/>
        <v>0</v>
      </c>
      <c r="H28" s="13">
        <v>-1</v>
      </c>
      <c r="I28" s="29">
        <f>I27+G28</f>
        <v>0</v>
      </c>
    </row>
    <row r="29" spans="1:9" ht="12">
      <c r="A29" s="26" t="s">
        <v>24</v>
      </c>
      <c r="B29" s="27">
        <f aca="true" t="shared" si="2" ref="B29:B38">B14-B$13</f>
        <v>0</v>
      </c>
      <c r="C29" s="13"/>
      <c r="D29" s="28">
        <v>0</v>
      </c>
      <c r="E29" s="28">
        <f t="shared" si="0"/>
        <v>0</v>
      </c>
      <c r="F29" s="14">
        <f>E29*B$12</f>
        <v>0</v>
      </c>
      <c r="G29" s="28">
        <f t="shared" si="1"/>
        <v>0</v>
      </c>
      <c r="H29" s="13">
        <v>0</v>
      </c>
      <c r="I29" s="29">
        <f aca="true" t="shared" si="3" ref="I29:I38">I28+G29</f>
        <v>0</v>
      </c>
    </row>
    <row r="30" spans="1:9" ht="12">
      <c r="A30" s="26" t="s">
        <v>25</v>
      </c>
      <c r="B30" s="27">
        <f t="shared" si="2"/>
        <v>0.3999999999999999</v>
      </c>
      <c r="C30" s="13"/>
      <c r="D30" s="28">
        <v>0</v>
      </c>
      <c r="E30" s="28">
        <f t="shared" si="0"/>
        <v>0.3999999999999999</v>
      </c>
      <c r="F30" s="14">
        <f aca="true" t="shared" si="4" ref="F30:F38">E30*B$12</f>
        <v>0.3999999999999999</v>
      </c>
      <c r="G30" s="28">
        <f t="shared" si="1"/>
        <v>0.05660911406736484</v>
      </c>
      <c r="H30" s="13">
        <v>0.5</v>
      </c>
      <c r="I30" s="29">
        <f t="shared" si="3"/>
        <v>0.05660911406736484</v>
      </c>
    </row>
    <row r="31" spans="1:9" ht="12">
      <c r="A31" s="26" t="s">
        <v>26</v>
      </c>
      <c r="B31" s="27">
        <f>B16-B$13</f>
        <v>13.8</v>
      </c>
      <c r="C31" s="13"/>
      <c r="D31" s="28">
        <v>0</v>
      </c>
      <c r="E31" s="28">
        <f t="shared" si="0"/>
        <v>13.8</v>
      </c>
      <c r="F31" s="14">
        <f t="shared" si="4"/>
        <v>13.8</v>
      </c>
      <c r="G31" s="28">
        <f t="shared" si="1"/>
        <v>1.9530144353240877</v>
      </c>
      <c r="H31" s="13">
        <v>1</v>
      </c>
      <c r="I31" s="29">
        <f t="shared" si="3"/>
        <v>2.0096235493914527</v>
      </c>
    </row>
    <row r="32" spans="1:9" ht="12">
      <c r="A32" s="26" t="s">
        <v>27</v>
      </c>
      <c r="B32" s="27">
        <f t="shared" si="2"/>
        <v>478</v>
      </c>
      <c r="C32" s="13"/>
      <c r="D32" s="28">
        <v>0</v>
      </c>
      <c r="E32" s="28">
        <f t="shared" si="0"/>
        <v>478</v>
      </c>
      <c r="F32" s="14">
        <f t="shared" si="4"/>
        <v>478</v>
      </c>
      <c r="G32" s="28">
        <f t="shared" si="1"/>
        <v>67.647891310501</v>
      </c>
      <c r="H32" s="13">
        <v>1.5</v>
      </c>
      <c r="I32" s="29">
        <f t="shared" si="3"/>
        <v>69.65751485989244</v>
      </c>
    </row>
    <row r="33" spans="1:9" ht="12">
      <c r="A33" s="26" t="s">
        <v>28</v>
      </c>
      <c r="B33" s="27">
        <f t="shared" si="2"/>
        <v>162.8</v>
      </c>
      <c r="C33" s="13"/>
      <c r="D33" s="28">
        <v>0</v>
      </c>
      <c r="E33" s="28">
        <f t="shared" si="0"/>
        <v>162.8</v>
      </c>
      <c r="F33" s="14">
        <f t="shared" si="4"/>
        <v>162.8</v>
      </c>
      <c r="G33" s="28">
        <f t="shared" si="1"/>
        <v>23.039909425417495</v>
      </c>
      <c r="H33" s="13">
        <v>2</v>
      </c>
      <c r="I33" s="29">
        <f t="shared" si="3"/>
        <v>92.69742428530994</v>
      </c>
    </row>
    <row r="34" spans="1:9" ht="12">
      <c r="A34" s="26" t="s">
        <v>29</v>
      </c>
      <c r="B34" s="27">
        <f t="shared" si="2"/>
        <v>38.4</v>
      </c>
      <c r="C34" s="13"/>
      <c r="D34" s="28">
        <v>0</v>
      </c>
      <c r="E34" s="28">
        <f t="shared" si="0"/>
        <v>38.4</v>
      </c>
      <c r="F34" s="14">
        <f t="shared" si="4"/>
        <v>38.4</v>
      </c>
      <c r="G34" s="28">
        <f t="shared" si="1"/>
        <v>5.434474950467026</v>
      </c>
      <c r="H34" s="13">
        <v>2.5</v>
      </c>
      <c r="I34" s="29">
        <f t="shared" si="3"/>
        <v>98.13189923577696</v>
      </c>
    </row>
    <row r="35" spans="1:9" ht="12">
      <c r="A35" s="26" t="s">
        <v>30</v>
      </c>
      <c r="B35" s="27">
        <f t="shared" si="2"/>
        <v>13.100000000000001</v>
      </c>
      <c r="C35" s="13"/>
      <c r="D35" s="28">
        <v>0</v>
      </c>
      <c r="E35" s="28">
        <f t="shared" si="0"/>
        <v>13.100000000000001</v>
      </c>
      <c r="F35" s="14">
        <f t="shared" si="4"/>
        <v>13.100000000000001</v>
      </c>
      <c r="G35" s="28">
        <f t="shared" si="1"/>
        <v>1.8539484857061992</v>
      </c>
      <c r="H35" s="13">
        <v>3</v>
      </c>
      <c r="I35" s="29">
        <f t="shared" si="3"/>
        <v>99.98584772148315</v>
      </c>
    </row>
    <row r="36" spans="1:9" ht="12">
      <c r="A36" s="26" t="s">
        <v>31</v>
      </c>
      <c r="B36" s="27">
        <f t="shared" si="2"/>
        <v>0</v>
      </c>
      <c r="C36" s="13"/>
      <c r="D36" s="28">
        <v>0</v>
      </c>
      <c r="E36" s="28">
        <f t="shared" si="0"/>
        <v>0</v>
      </c>
      <c r="F36" s="14">
        <f t="shared" si="4"/>
        <v>0</v>
      </c>
      <c r="G36" s="28">
        <f t="shared" si="1"/>
        <v>0</v>
      </c>
      <c r="H36" s="13">
        <v>3.5</v>
      </c>
      <c r="I36" s="29">
        <f t="shared" si="3"/>
        <v>99.98584772148315</v>
      </c>
    </row>
    <row r="37" spans="1:9" ht="12">
      <c r="A37" s="26" t="s">
        <v>32</v>
      </c>
      <c r="B37" s="27">
        <f t="shared" si="2"/>
        <v>0</v>
      </c>
      <c r="C37" s="13"/>
      <c r="D37" s="28">
        <v>0</v>
      </c>
      <c r="E37" s="28">
        <f t="shared" si="0"/>
        <v>0</v>
      </c>
      <c r="F37" s="14">
        <f t="shared" si="4"/>
        <v>0</v>
      </c>
      <c r="G37" s="28">
        <f t="shared" si="1"/>
        <v>0</v>
      </c>
      <c r="H37" s="13">
        <v>4</v>
      </c>
      <c r="I37" s="29">
        <f t="shared" si="3"/>
        <v>99.98584772148315</v>
      </c>
    </row>
    <row r="38" spans="1:9" ht="12.75" thickBot="1">
      <c r="A38" s="30" t="s">
        <v>33</v>
      </c>
      <c r="B38" s="31">
        <f t="shared" si="2"/>
        <v>0</v>
      </c>
      <c r="C38" s="19"/>
      <c r="D38" s="32">
        <v>0</v>
      </c>
      <c r="E38" s="32">
        <f t="shared" si="0"/>
        <v>0</v>
      </c>
      <c r="F38" s="33">
        <f t="shared" si="4"/>
        <v>0</v>
      </c>
      <c r="G38" s="32">
        <f t="shared" si="1"/>
        <v>0</v>
      </c>
      <c r="H38" s="19">
        <v>4.5</v>
      </c>
      <c r="I38" s="34">
        <f t="shared" si="3"/>
        <v>99.98584772148315</v>
      </c>
    </row>
    <row r="39" spans="2:8" ht="12">
      <c r="B39" s="1"/>
      <c r="D39" s="1"/>
      <c r="E39" s="1"/>
      <c r="F39" s="1" t="s">
        <v>43</v>
      </c>
      <c r="G39" s="1">
        <f>SUM(G25:G38)</f>
        <v>99.98584772148315</v>
      </c>
      <c r="H39" s="1"/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9"/>
  <sheetViews>
    <sheetView workbookViewId="0" topLeftCell="A1">
      <selection activeCell="F20" sqref="F20"/>
    </sheetView>
  </sheetViews>
  <sheetFormatPr defaultColWidth="11.421875" defaultRowHeight="12.75"/>
  <cols>
    <col min="1" max="1" width="38.7109375" style="0" bestFit="1" customWidth="1"/>
    <col min="2" max="2" width="13.7109375" style="0" customWidth="1"/>
    <col min="3" max="3" width="12.7109375" style="0" bestFit="1" customWidth="1"/>
    <col min="4" max="4" width="10.421875" style="0" bestFit="1" customWidth="1"/>
    <col min="5" max="6" width="15.421875" style="0" bestFit="1" customWidth="1"/>
    <col min="7" max="7" width="16.00390625" style="0" bestFit="1" customWidth="1"/>
    <col min="8" max="8" width="8.00390625" style="0" bestFit="1" customWidth="1"/>
    <col min="9" max="9" width="10.00390625" style="0" bestFit="1" customWidth="1"/>
    <col min="10" max="16384" width="8.8515625" style="0" customWidth="1"/>
  </cols>
  <sheetData>
    <row r="1" spans="1:6" ht="12">
      <c r="A1" t="s">
        <v>51</v>
      </c>
      <c r="B1" s="1"/>
      <c r="D1" s="1"/>
      <c r="E1" s="1"/>
      <c r="F1" s="1"/>
    </row>
    <row r="2" spans="1:6" ht="12">
      <c r="A2" t="s">
        <v>1</v>
      </c>
      <c r="B2" s="1">
        <v>521</v>
      </c>
      <c r="D2" s="1"/>
      <c r="E2" s="1"/>
      <c r="F2" s="1"/>
    </row>
    <row r="3" spans="1:6" ht="12">
      <c r="A3" t="s">
        <v>0</v>
      </c>
      <c r="B3" s="1">
        <v>10.2</v>
      </c>
      <c r="D3" s="1"/>
      <c r="E3" s="1"/>
      <c r="F3" s="1"/>
    </row>
    <row r="4" spans="1:6" ht="12">
      <c r="A4" t="s">
        <v>2</v>
      </c>
      <c r="B4" s="1">
        <f>B2-B3</f>
        <v>510.8</v>
      </c>
      <c r="D4" s="1"/>
      <c r="E4" s="1"/>
      <c r="F4" s="1"/>
    </row>
    <row r="5" spans="1:6" ht="12">
      <c r="A5" t="s">
        <v>3</v>
      </c>
      <c r="B5" s="1">
        <v>0</v>
      </c>
      <c r="D5" s="1"/>
      <c r="E5" s="1"/>
      <c r="F5" s="1"/>
    </row>
    <row r="6" spans="1:6" ht="12">
      <c r="A6" t="s">
        <v>4</v>
      </c>
      <c r="B6" s="1">
        <v>0</v>
      </c>
      <c r="D6" s="1"/>
      <c r="E6" s="1"/>
      <c r="F6" s="1"/>
    </row>
    <row r="7" spans="1:6" ht="12">
      <c r="A7" t="s">
        <v>5</v>
      </c>
      <c r="B7" s="1">
        <v>3</v>
      </c>
      <c r="D7" s="1"/>
      <c r="E7" s="1"/>
      <c r="F7" s="1"/>
    </row>
    <row r="8" spans="1:6" ht="12">
      <c r="A8" t="s">
        <v>6</v>
      </c>
      <c r="B8" s="1">
        <v>3.5</v>
      </c>
      <c r="D8" s="1"/>
      <c r="E8" s="1"/>
      <c r="F8" s="1"/>
    </row>
    <row r="9" spans="1:6" ht="12">
      <c r="A9" t="s">
        <v>7</v>
      </c>
      <c r="B9" s="1">
        <f>B4-B5-B6-B7-B8</f>
        <v>504.3</v>
      </c>
      <c r="D9" s="1"/>
      <c r="E9" s="1"/>
      <c r="F9" s="1"/>
    </row>
    <row r="10" spans="1:6" ht="12">
      <c r="A10" t="s">
        <v>8</v>
      </c>
      <c r="B10" s="1">
        <f>B9</f>
        <v>504.3</v>
      </c>
      <c r="D10" s="1"/>
      <c r="E10" s="1"/>
      <c r="F10" s="1"/>
    </row>
    <row r="11" spans="1:6" ht="12">
      <c r="A11" t="s">
        <v>9</v>
      </c>
      <c r="B11" s="1">
        <f>B9/B10</f>
        <v>1</v>
      </c>
      <c r="D11" s="1"/>
      <c r="E11" s="1"/>
      <c r="F11" s="1"/>
    </row>
    <row r="12" spans="1:6" ht="12">
      <c r="A12" t="s">
        <v>10</v>
      </c>
      <c r="B12" s="1">
        <f>1/B11</f>
        <v>1</v>
      </c>
      <c r="D12" s="1"/>
      <c r="E12" s="1"/>
      <c r="F12" s="1"/>
    </row>
    <row r="13" spans="1:6" ht="12">
      <c r="A13" t="s">
        <v>21</v>
      </c>
      <c r="B13" s="2">
        <v>3</v>
      </c>
      <c r="D13" s="1"/>
      <c r="E13" s="1"/>
      <c r="F13" s="1"/>
    </row>
    <row r="14" spans="1:6" ht="12">
      <c r="A14" t="s">
        <v>11</v>
      </c>
      <c r="B14" s="1">
        <v>6.3</v>
      </c>
      <c r="D14" s="1"/>
      <c r="E14" s="1"/>
      <c r="F14" s="1"/>
    </row>
    <row r="15" spans="1:6" ht="12">
      <c r="A15" t="s">
        <v>12</v>
      </c>
      <c r="B15" s="1">
        <v>17.6</v>
      </c>
      <c r="D15" s="1"/>
      <c r="E15" s="1"/>
      <c r="F15" s="1"/>
    </row>
    <row r="16" spans="1:6" ht="12">
      <c r="A16" t="s">
        <v>13</v>
      </c>
      <c r="B16" s="1">
        <v>93.4</v>
      </c>
      <c r="D16" s="1"/>
      <c r="E16" s="1"/>
      <c r="F16" s="1"/>
    </row>
    <row r="17" spans="1:6" ht="12">
      <c r="A17" t="s">
        <v>14</v>
      </c>
      <c r="B17" s="1">
        <v>271.7</v>
      </c>
      <c r="D17" s="1"/>
      <c r="E17" s="1"/>
      <c r="F17" s="1"/>
    </row>
    <row r="18" spans="1:6" ht="12">
      <c r="A18" t="s">
        <v>15</v>
      </c>
      <c r="B18" s="1">
        <v>77.7</v>
      </c>
      <c r="D18" s="1"/>
      <c r="E18" s="1"/>
      <c r="F18" s="1"/>
    </row>
    <row r="19" spans="1:6" ht="12">
      <c r="A19" t="s">
        <v>16</v>
      </c>
      <c r="B19" s="1">
        <v>30.8</v>
      </c>
      <c r="D19" s="1"/>
      <c r="E19" s="1"/>
      <c r="F19" s="1"/>
    </row>
    <row r="20" spans="1:6" ht="12">
      <c r="A20" t="s">
        <v>17</v>
      </c>
      <c r="B20" s="1">
        <v>22.9</v>
      </c>
      <c r="D20" s="1"/>
      <c r="E20" s="1"/>
      <c r="F20" s="1"/>
    </row>
    <row r="21" spans="1:6" ht="12">
      <c r="A21" t="s">
        <v>18</v>
      </c>
      <c r="B21" s="1">
        <v>5.8</v>
      </c>
      <c r="D21" s="1"/>
      <c r="E21" s="1"/>
      <c r="F21" s="1"/>
    </row>
    <row r="22" spans="1:6" ht="12">
      <c r="A22" t="s">
        <v>19</v>
      </c>
      <c r="B22" s="1">
        <v>3</v>
      </c>
      <c r="D22" s="1"/>
      <c r="E22" s="1"/>
      <c r="F22" s="1"/>
    </row>
    <row r="23" spans="1:6" ht="12.75" thickBot="1">
      <c r="A23" t="s">
        <v>20</v>
      </c>
      <c r="B23" s="1">
        <v>3</v>
      </c>
      <c r="D23" s="1"/>
      <c r="E23" s="1"/>
      <c r="F23" s="1"/>
    </row>
    <row r="24" spans="1:9" ht="27.75" customHeight="1">
      <c r="A24" s="21" t="s">
        <v>22</v>
      </c>
      <c r="B24" s="22" t="s">
        <v>23</v>
      </c>
      <c r="C24" s="10" t="s">
        <v>34</v>
      </c>
      <c r="D24" s="23" t="s">
        <v>35</v>
      </c>
      <c r="E24" s="23" t="s">
        <v>36</v>
      </c>
      <c r="F24" s="23" t="s">
        <v>37</v>
      </c>
      <c r="G24" s="24" t="s">
        <v>38</v>
      </c>
      <c r="H24" s="23" t="s">
        <v>49</v>
      </c>
      <c r="I24" s="25" t="s">
        <v>46</v>
      </c>
    </row>
    <row r="25" spans="1:9" ht="12">
      <c r="A25" s="26" t="s">
        <v>39</v>
      </c>
      <c r="B25" s="27">
        <f>B5</f>
        <v>0</v>
      </c>
      <c r="C25" s="13"/>
      <c r="D25" s="28">
        <v>0</v>
      </c>
      <c r="E25" s="28">
        <f>B25-D25</f>
        <v>0</v>
      </c>
      <c r="F25" s="28">
        <v>0</v>
      </c>
      <c r="G25" s="28">
        <f>F25/B$4*100</f>
        <v>0</v>
      </c>
      <c r="H25" s="13">
        <v>-8</v>
      </c>
      <c r="I25" s="29"/>
    </row>
    <row r="26" spans="1:9" ht="12">
      <c r="A26" s="26" t="s">
        <v>40</v>
      </c>
      <c r="B26" s="27">
        <f>B6</f>
        <v>0</v>
      </c>
      <c r="C26" s="13"/>
      <c r="D26" s="28">
        <v>0</v>
      </c>
      <c r="E26" s="28">
        <f aca="true" t="shared" si="0" ref="E26:E38">B26-D26</f>
        <v>0</v>
      </c>
      <c r="F26" s="28">
        <v>0</v>
      </c>
      <c r="G26" s="28">
        <f aca="true" t="shared" si="1" ref="G26:G38">F26/B$4*100</f>
        <v>0</v>
      </c>
      <c r="H26" s="13">
        <v>-4</v>
      </c>
      <c r="I26" s="29"/>
    </row>
    <row r="27" spans="1:9" ht="12">
      <c r="A27" s="26" t="s">
        <v>41</v>
      </c>
      <c r="B27" s="27">
        <f>B7</f>
        <v>3</v>
      </c>
      <c r="C27" s="13"/>
      <c r="D27" s="28">
        <v>0</v>
      </c>
      <c r="E27" s="28">
        <f t="shared" si="0"/>
        <v>3</v>
      </c>
      <c r="F27" s="28">
        <f>B27</f>
        <v>3</v>
      </c>
      <c r="G27" s="28">
        <f t="shared" si="1"/>
        <v>0.5873140172278778</v>
      </c>
      <c r="H27" s="13">
        <v>-2</v>
      </c>
      <c r="I27" s="29">
        <v>0.9</v>
      </c>
    </row>
    <row r="28" spans="1:9" ht="12">
      <c r="A28" s="26" t="s">
        <v>42</v>
      </c>
      <c r="B28" s="27">
        <f>B8</f>
        <v>3.5</v>
      </c>
      <c r="C28" s="13"/>
      <c r="D28" s="28">
        <v>0</v>
      </c>
      <c r="E28" s="28">
        <f t="shared" si="0"/>
        <v>3.5</v>
      </c>
      <c r="F28" s="28">
        <f>B28</f>
        <v>3.5</v>
      </c>
      <c r="G28" s="28">
        <f t="shared" si="1"/>
        <v>0.6851996867658574</v>
      </c>
      <c r="H28" s="13">
        <v>-1</v>
      </c>
      <c r="I28" s="29">
        <f>I27+G28</f>
        <v>1.5851996867658573</v>
      </c>
    </row>
    <row r="29" spans="1:9" ht="12">
      <c r="A29" s="26" t="s">
        <v>24</v>
      </c>
      <c r="B29" s="27">
        <f aca="true" t="shared" si="2" ref="B29:B38">B14-B$13</f>
        <v>3.3</v>
      </c>
      <c r="C29" s="13"/>
      <c r="D29" s="28">
        <v>0</v>
      </c>
      <c r="E29" s="28">
        <f t="shared" si="0"/>
        <v>3.3</v>
      </c>
      <c r="F29" s="14">
        <f>E29*B$12</f>
        <v>3.3</v>
      </c>
      <c r="G29" s="28">
        <f t="shared" si="1"/>
        <v>0.6460454189506656</v>
      </c>
      <c r="H29" s="13">
        <v>0</v>
      </c>
      <c r="I29" s="29">
        <f aca="true" t="shared" si="3" ref="I29:I38">I28+G29</f>
        <v>2.231245105716523</v>
      </c>
    </row>
    <row r="30" spans="1:9" ht="12">
      <c r="A30" s="26" t="s">
        <v>25</v>
      </c>
      <c r="B30" s="27">
        <f t="shared" si="2"/>
        <v>14.600000000000001</v>
      </c>
      <c r="C30" s="13"/>
      <c r="D30" s="28">
        <v>0</v>
      </c>
      <c r="E30" s="28">
        <f t="shared" si="0"/>
        <v>14.600000000000001</v>
      </c>
      <c r="F30" s="14">
        <f aca="true" t="shared" si="4" ref="F30:F38">E30*B$12</f>
        <v>14.600000000000001</v>
      </c>
      <c r="G30" s="28">
        <f t="shared" si="1"/>
        <v>2.8582615505090057</v>
      </c>
      <c r="H30" s="13">
        <v>0.5</v>
      </c>
      <c r="I30" s="29">
        <f t="shared" si="3"/>
        <v>5.089506656225529</v>
      </c>
    </row>
    <row r="31" spans="1:9" ht="12">
      <c r="A31" s="26" t="s">
        <v>26</v>
      </c>
      <c r="B31" s="27">
        <f t="shared" si="2"/>
        <v>90.4</v>
      </c>
      <c r="C31" s="13"/>
      <c r="D31" s="28">
        <v>0</v>
      </c>
      <c r="E31" s="28">
        <f t="shared" si="0"/>
        <v>90.4</v>
      </c>
      <c r="F31" s="14">
        <f t="shared" si="4"/>
        <v>90.4</v>
      </c>
      <c r="G31" s="28">
        <f t="shared" si="1"/>
        <v>17.69772905246672</v>
      </c>
      <c r="H31" s="13">
        <v>1</v>
      </c>
      <c r="I31" s="29">
        <f t="shared" si="3"/>
        <v>22.78723570869225</v>
      </c>
    </row>
    <row r="32" spans="1:9" ht="12">
      <c r="A32" s="26" t="s">
        <v>27</v>
      </c>
      <c r="B32" s="27">
        <f t="shared" si="2"/>
        <v>268.7</v>
      </c>
      <c r="C32" s="13"/>
      <c r="D32" s="28">
        <v>0</v>
      </c>
      <c r="E32" s="28">
        <f t="shared" si="0"/>
        <v>268.7</v>
      </c>
      <c r="F32" s="14">
        <f t="shared" si="4"/>
        <v>268.7</v>
      </c>
      <c r="G32" s="28">
        <f t="shared" si="1"/>
        <v>52.60375880971026</v>
      </c>
      <c r="H32" s="13">
        <v>1.5</v>
      </c>
      <c r="I32" s="29">
        <f t="shared" si="3"/>
        <v>75.39099451840251</v>
      </c>
    </row>
    <row r="33" spans="1:9" ht="12">
      <c r="A33" s="26" t="s">
        <v>28</v>
      </c>
      <c r="B33" s="27">
        <f t="shared" si="2"/>
        <v>74.7</v>
      </c>
      <c r="C33" s="13"/>
      <c r="D33" s="28">
        <v>0</v>
      </c>
      <c r="E33" s="28">
        <f t="shared" si="0"/>
        <v>74.7</v>
      </c>
      <c r="F33" s="14">
        <f t="shared" si="4"/>
        <v>74.7</v>
      </c>
      <c r="G33" s="28">
        <f t="shared" si="1"/>
        <v>14.624119028974158</v>
      </c>
      <c r="H33" s="13">
        <v>2</v>
      </c>
      <c r="I33" s="29">
        <f t="shared" si="3"/>
        <v>90.01511354737667</v>
      </c>
    </row>
    <row r="34" spans="1:9" ht="12">
      <c r="A34" s="26" t="s">
        <v>29</v>
      </c>
      <c r="B34" s="27">
        <f t="shared" si="2"/>
        <v>27.8</v>
      </c>
      <c r="C34" s="13"/>
      <c r="D34" s="28">
        <v>0</v>
      </c>
      <c r="E34" s="28">
        <f t="shared" si="0"/>
        <v>27.8</v>
      </c>
      <c r="F34" s="14">
        <f t="shared" si="4"/>
        <v>27.8</v>
      </c>
      <c r="G34" s="28">
        <f t="shared" si="1"/>
        <v>5.442443226311668</v>
      </c>
      <c r="H34" s="13">
        <v>2.5</v>
      </c>
      <c r="I34" s="29">
        <f t="shared" si="3"/>
        <v>95.45755677368834</v>
      </c>
    </row>
    <row r="35" spans="1:9" ht="12">
      <c r="A35" s="26" t="s">
        <v>30</v>
      </c>
      <c r="B35" s="27">
        <f t="shared" si="2"/>
        <v>19.9</v>
      </c>
      <c r="C35" s="13"/>
      <c r="D35" s="28">
        <v>0</v>
      </c>
      <c r="E35" s="28">
        <f t="shared" si="0"/>
        <v>19.9</v>
      </c>
      <c r="F35" s="14">
        <f t="shared" si="4"/>
        <v>19.9</v>
      </c>
      <c r="G35" s="28">
        <f t="shared" si="1"/>
        <v>3.8958496476115894</v>
      </c>
      <c r="H35" s="13">
        <v>3</v>
      </c>
      <c r="I35" s="29">
        <f t="shared" si="3"/>
        <v>99.35340642129992</v>
      </c>
    </row>
    <row r="36" spans="1:9" ht="12">
      <c r="A36" s="26" t="s">
        <v>31</v>
      </c>
      <c r="B36" s="27">
        <f t="shared" si="2"/>
        <v>2.8</v>
      </c>
      <c r="C36" s="13"/>
      <c r="D36" s="28">
        <v>0</v>
      </c>
      <c r="E36" s="28">
        <f t="shared" si="0"/>
        <v>2.8</v>
      </c>
      <c r="F36" s="14">
        <f t="shared" si="4"/>
        <v>2.8</v>
      </c>
      <c r="G36" s="28">
        <f t="shared" si="1"/>
        <v>0.548159749412686</v>
      </c>
      <c r="H36" s="13">
        <v>3.5</v>
      </c>
      <c r="I36" s="29">
        <f t="shared" si="3"/>
        <v>99.90156617071261</v>
      </c>
    </row>
    <row r="37" spans="1:9" ht="12">
      <c r="A37" s="26" t="s">
        <v>32</v>
      </c>
      <c r="B37" s="27">
        <f t="shared" si="2"/>
        <v>0</v>
      </c>
      <c r="C37" s="13"/>
      <c r="D37" s="28">
        <v>0</v>
      </c>
      <c r="E37" s="28">
        <f t="shared" si="0"/>
        <v>0</v>
      </c>
      <c r="F37" s="14">
        <f t="shared" si="4"/>
        <v>0</v>
      </c>
      <c r="G37" s="28">
        <f t="shared" si="1"/>
        <v>0</v>
      </c>
      <c r="H37" s="13">
        <v>4</v>
      </c>
      <c r="I37" s="29">
        <f t="shared" si="3"/>
        <v>99.90156617071261</v>
      </c>
    </row>
    <row r="38" spans="1:9" ht="12.75" thickBot="1">
      <c r="A38" s="30" t="s">
        <v>33</v>
      </c>
      <c r="B38" s="31">
        <f t="shared" si="2"/>
        <v>0</v>
      </c>
      <c r="C38" s="19"/>
      <c r="D38" s="32">
        <v>0</v>
      </c>
      <c r="E38" s="32">
        <f t="shared" si="0"/>
        <v>0</v>
      </c>
      <c r="F38" s="33">
        <f t="shared" si="4"/>
        <v>0</v>
      </c>
      <c r="G38" s="32">
        <f t="shared" si="1"/>
        <v>0</v>
      </c>
      <c r="H38" s="19">
        <v>4.5</v>
      </c>
      <c r="I38" s="34">
        <f t="shared" si="3"/>
        <v>99.90156617071261</v>
      </c>
    </row>
    <row r="39" spans="2:8" ht="12">
      <c r="B39" s="1"/>
      <c r="D39" s="1"/>
      <c r="E39" s="1"/>
      <c r="F39" s="1" t="s">
        <v>43</v>
      </c>
      <c r="G39" s="1">
        <f>SUM(G25:G38)</f>
        <v>99.58888018794049</v>
      </c>
      <c r="H39" s="1"/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9"/>
  <sheetViews>
    <sheetView workbookViewId="0" topLeftCell="A1">
      <selection activeCell="L33" sqref="L33"/>
    </sheetView>
  </sheetViews>
  <sheetFormatPr defaultColWidth="11.421875" defaultRowHeight="12.75"/>
  <cols>
    <col min="1" max="1" width="38.7109375" style="0" bestFit="1" customWidth="1"/>
    <col min="2" max="2" width="13.8515625" style="0" bestFit="1" customWidth="1"/>
    <col min="3" max="3" width="12.7109375" style="0" bestFit="1" customWidth="1"/>
    <col min="4" max="4" width="10.421875" style="0" bestFit="1" customWidth="1"/>
    <col min="5" max="6" width="15.421875" style="0" bestFit="1" customWidth="1"/>
    <col min="7" max="7" width="16.00390625" style="0" bestFit="1" customWidth="1"/>
    <col min="8" max="8" width="10.00390625" style="0" customWidth="1"/>
    <col min="9" max="9" width="11.421875" style="0" customWidth="1"/>
    <col min="10" max="16384" width="8.8515625" style="0" customWidth="1"/>
  </cols>
  <sheetData>
    <row r="1" spans="1:6" ht="12">
      <c r="A1" t="s">
        <v>50</v>
      </c>
      <c r="B1" s="1"/>
      <c r="D1" s="1"/>
      <c r="E1" s="1"/>
      <c r="F1" s="1"/>
    </row>
    <row r="2" spans="1:6" ht="12">
      <c r="A2" t="s">
        <v>1</v>
      </c>
      <c r="B2" s="1">
        <v>590</v>
      </c>
      <c r="D2" s="1"/>
      <c r="E2" s="1"/>
      <c r="F2" s="1"/>
    </row>
    <row r="3" spans="1:6" ht="12">
      <c r="A3" t="s">
        <v>0</v>
      </c>
      <c r="B3" s="1">
        <v>10.2</v>
      </c>
      <c r="D3" s="1"/>
      <c r="E3" s="1"/>
      <c r="F3" s="1"/>
    </row>
    <row r="4" spans="1:6" ht="12">
      <c r="A4" t="s">
        <v>2</v>
      </c>
      <c r="B4" s="1">
        <f>B2-B3</f>
        <v>579.8</v>
      </c>
      <c r="D4" s="1"/>
      <c r="E4" s="1"/>
      <c r="F4" s="1"/>
    </row>
    <row r="5" spans="1:6" ht="12">
      <c r="A5" t="s">
        <v>3</v>
      </c>
      <c r="B5" s="1">
        <v>0</v>
      </c>
      <c r="D5" s="1"/>
      <c r="E5" s="1"/>
      <c r="F5" s="1"/>
    </row>
    <row r="6" spans="1:6" ht="12">
      <c r="A6" t="s">
        <v>4</v>
      </c>
      <c r="B6" s="1">
        <v>0</v>
      </c>
      <c r="D6" s="1"/>
      <c r="E6" s="1"/>
      <c r="F6" s="1"/>
    </row>
    <row r="7" spans="1:6" ht="12">
      <c r="A7" t="s">
        <v>5</v>
      </c>
      <c r="B7" s="1">
        <v>4</v>
      </c>
      <c r="D7" s="1"/>
      <c r="E7" s="1"/>
      <c r="F7" s="1"/>
    </row>
    <row r="8" spans="1:6" ht="12">
      <c r="A8" t="s">
        <v>6</v>
      </c>
      <c r="B8" s="1">
        <v>3.2</v>
      </c>
      <c r="D8" s="1"/>
      <c r="E8" s="1"/>
      <c r="F8" s="1"/>
    </row>
    <row r="9" spans="1:6" ht="12">
      <c r="A9" t="s">
        <v>7</v>
      </c>
      <c r="B9" s="1">
        <f>B4-B5-B6-B7-B8</f>
        <v>572.5999999999999</v>
      </c>
      <c r="D9" s="1"/>
      <c r="E9" s="1"/>
      <c r="F9" s="1"/>
    </row>
    <row r="10" spans="1:6" ht="12">
      <c r="A10" t="s">
        <v>8</v>
      </c>
      <c r="B10" s="1">
        <v>571.7</v>
      </c>
      <c r="D10" s="1"/>
      <c r="E10" s="1"/>
      <c r="F10" s="1"/>
    </row>
    <row r="11" spans="1:6" ht="12">
      <c r="A11" t="s">
        <v>9</v>
      </c>
      <c r="B11" s="1">
        <f>B9/B10</f>
        <v>1.0015742522301905</v>
      </c>
      <c r="D11" s="1"/>
      <c r="E11" s="1"/>
      <c r="F11" s="1"/>
    </row>
    <row r="12" spans="1:6" ht="12">
      <c r="A12" t="s">
        <v>10</v>
      </c>
      <c r="B12" s="1">
        <f>1/B11</f>
        <v>0.9984282221446037</v>
      </c>
      <c r="D12" s="1"/>
      <c r="E12" s="1"/>
      <c r="F12" s="1"/>
    </row>
    <row r="13" spans="1:6" ht="12">
      <c r="A13" t="s">
        <v>21</v>
      </c>
      <c r="B13" s="2">
        <v>3</v>
      </c>
      <c r="D13" s="1"/>
      <c r="E13" s="1"/>
      <c r="F13" s="1"/>
    </row>
    <row r="14" spans="1:6" ht="12">
      <c r="A14" t="s">
        <v>11</v>
      </c>
      <c r="B14" s="1">
        <v>5.8</v>
      </c>
      <c r="D14" s="1"/>
      <c r="E14" s="1"/>
      <c r="F14" s="1"/>
    </row>
    <row r="15" spans="1:6" ht="12">
      <c r="A15" t="s">
        <v>12</v>
      </c>
      <c r="B15" s="1">
        <v>19.8</v>
      </c>
      <c r="D15" s="1"/>
      <c r="E15" s="1"/>
      <c r="F15" s="1"/>
    </row>
    <row r="16" spans="1:6" ht="12">
      <c r="A16" t="s">
        <v>13</v>
      </c>
      <c r="B16" s="1">
        <v>241.9</v>
      </c>
      <c r="D16" s="1"/>
      <c r="E16" s="1"/>
      <c r="F16" s="1"/>
    </row>
    <row r="17" spans="1:6" ht="12">
      <c r="A17" t="s">
        <v>14</v>
      </c>
      <c r="B17" s="1">
        <v>283.7</v>
      </c>
      <c r="D17" s="1"/>
      <c r="E17" s="1"/>
      <c r="F17" s="1"/>
    </row>
    <row r="18" spans="1:6" ht="12">
      <c r="A18" t="s">
        <v>15</v>
      </c>
      <c r="B18" s="1">
        <v>34.8</v>
      </c>
      <c r="D18" s="1"/>
      <c r="E18" s="1"/>
      <c r="F18" s="1"/>
    </row>
    <row r="19" spans="1:6" ht="12">
      <c r="A19" t="s">
        <v>16</v>
      </c>
      <c r="B19" s="1">
        <v>4.4</v>
      </c>
      <c r="D19" s="1"/>
      <c r="E19" s="1"/>
      <c r="F19" s="1"/>
    </row>
    <row r="20" spans="1:6" ht="12">
      <c r="A20" t="s">
        <v>17</v>
      </c>
      <c r="B20" s="1">
        <v>3</v>
      </c>
      <c r="D20" s="1"/>
      <c r="E20" s="1"/>
      <c r="F20" s="1"/>
    </row>
    <row r="21" spans="1:6" ht="12">
      <c r="A21" t="s">
        <v>18</v>
      </c>
      <c r="B21" s="1">
        <v>3</v>
      </c>
      <c r="D21" s="1"/>
      <c r="E21" s="1"/>
      <c r="F21" s="1"/>
    </row>
    <row r="22" spans="1:6" ht="12">
      <c r="A22" t="s">
        <v>19</v>
      </c>
      <c r="B22" s="1">
        <v>3</v>
      </c>
      <c r="D22" s="1"/>
      <c r="E22" s="1"/>
      <c r="F22" s="1"/>
    </row>
    <row r="23" spans="1:6" ht="12.75" thickBot="1">
      <c r="A23" t="s">
        <v>20</v>
      </c>
      <c r="B23" s="1">
        <v>3</v>
      </c>
      <c r="D23" s="1"/>
      <c r="E23" s="1"/>
      <c r="F23" s="1"/>
    </row>
    <row r="24" spans="1:9" ht="28.5" customHeight="1">
      <c r="A24" s="21" t="s">
        <v>22</v>
      </c>
      <c r="B24" s="22" t="s">
        <v>23</v>
      </c>
      <c r="C24" s="10" t="s">
        <v>34</v>
      </c>
      <c r="D24" s="23" t="s">
        <v>35</v>
      </c>
      <c r="E24" s="23" t="s">
        <v>36</v>
      </c>
      <c r="F24" s="23" t="s">
        <v>37</v>
      </c>
      <c r="G24" s="24" t="s">
        <v>38</v>
      </c>
      <c r="H24" s="23" t="s">
        <v>49</v>
      </c>
      <c r="I24" s="25" t="s">
        <v>46</v>
      </c>
    </row>
    <row r="25" spans="1:9" ht="12">
      <c r="A25" s="26" t="s">
        <v>39</v>
      </c>
      <c r="B25" s="27">
        <f>B5</f>
        <v>0</v>
      </c>
      <c r="C25" s="13"/>
      <c r="D25" s="28">
        <v>0</v>
      </c>
      <c r="E25" s="28">
        <f>B25-D25</f>
        <v>0</v>
      </c>
      <c r="F25" s="28">
        <v>0</v>
      </c>
      <c r="G25" s="28">
        <f>F25/B$4*100</f>
        <v>0</v>
      </c>
      <c r="H25" s="13">
        <v>-8</v>
      </c>
      <c r="I25" s="29"/>
    </row>
    <row r="26" spans="1:9" ht="12">
      <c r="A26" s="26" t="s">
        <v>40</v>
      </c>
      <c r="B26" s="27">
        <f>B6</f>
        <v>0</v>
      </c>
      <c r="C26" s="13"/>
      <c r="D26" s="28">
        <v>0</v>
      </c>
      <c r="E26" s="28">
        <f aca="true" t="shared" si="0" ref="E26:E38">B26-D26</f>
        <v>0</v>
      </c>
      <c r="F26" s="28">
        <v>0</v>
      </c>
      <c r="G26" s="28">
        <f aca="true" t="shared" si="1" ref="G26:G38">F26/B$4*100</f>
        <v>0</v>
      </c>
      <c r="H26" s="13">
        <v>-4</v>
      </c>
      <c r="I26" s="29"/>
    </row>
    <row r="27" spans="1:9" ht="12">
      <c r="A27" s="26" t="s">
        <v>41</v>
      </c>
      <c r="B27" s="27">
        <f>B7</f>
        <v>4</v>
      </c>
      <c r="C27" s="13"/>
      <c r="D27" s="28">
        <v>0</v>
      </c>
      <c r="E27" s="28">
        <f t="shared" si="0"/>
        <v>4</v>
      </c>
      <c r="F27" s="28">
        <f>B27</f>
        <v>4</v>
      </c>
      <c r="G27" s="28">
        <f t="shared" si="1"/>
        <v>0.689893066574681</v>
      </c>
      <c r="H27" s="13">
        <v>-2</v>
      </c>
      <c r="I27" s="29">
        <v>0.9</v>
      </c>
    </row>
    <row r="28" spans="1:9" ht="12">
      <c r="A28" s="26" t="s">
        <v>42</v>
      </c>
      <c r="B28" s="27">
        <f>B8</f>
        <v>3.2</v>
      </c>
      <c r="C28" s="13"/>
      <c r="D28" s="28">
        <v>0</v>
      </c>
      <c r="E28" s="28">
        <f t="shared" si="0"/>
        <v>3.2</v>
      </c>
      <c r="F28" s="28">
        <f>B28</f>
        <v>3.2</v>
      </c>
      <c r="G28" s="28">
        <f t="shared" si="1"/>
        <v>0.5519144532597448</v>
      </c>
      <c r="H28" s="13">
        <v>-1</v>
      </c>
      <c r="I28" s="29">
        <f>I27+G28</f>
        <v>1.4519144532597448</v>
      </c>
    </row>
    <row r="29" spans="1:9" ht="12">
      <c r="A29" s="26" t="s">
        <v>24</v>
      </c>
      <c r="B29" s="27">
        <f aca="true" t="shared" si="2" ref="B29:B38">B14-B$13</f>
        <v>2.8</v>
      </c>
      <c r="C29" s="13"/>
      <c r="D29" s="28">
        <v>0</v>
      </c>
      <c r="E29" s="28">
        <f t="shared" si="0"/>
        <v>2.8</v>
      </c>
      <c r="F29" s="14">
        <f>E29*B$12</f>
        <v>2.79559902200489</v>
      </c>
      <c r="G29" s="28">
        <f t="shared" si="1"/>
        <v>0.4821660955510332</v>
      </c>
      <c r="H29" s="13">
        <v>0</v>
      </c>
      <c r="I29" s="29">
        <f aca="true" t="shared" si="3" ref="I29:I38">I28+G29</f>
        <v>1.934080548810778</v>
      </c>
    </row>
    <row r="30" spans="1:9" ht="12">
      <c r="A30" s="26" t="s">
        <v>25</v>
      </c>
      <c r="B30" s="27">
        <f t="shared" si="2"/>
        <v>16.8</v>
      </c>
      <c r="C30" s="13"/>
      <c r="D30" s="28">
        <v>0</v>
      </c>
      <c r="E30" s="28">
        <f t="shared" si="0"/>
        <v>16.8</v>
      </c>
      <c r="F30" s="14">
        <f aca="true" t="shared" si="4" ref="F30:F38">E30*B$12</f>
        <v>16.77359413202934</v>
      </c>
      <c r="G30" s="28">
        <f t="shared" si="1"/>
        <v>2.892996573306199</v>
      </c>
      <c r="H30" s="13">
        <v>0.5</v>
      </c>
      <c r="I30" s="29">
        <f t="shared" si="3"/>
        <v>4.827077122116977</v>
      </c>
    </row>
    <row r="31" spans="1:9" ht="12">
      <c r="A31" s="26" t="s">
        <v>26</v>
      </c>
      <c r="B31" s="27">
        <f t="shared" si="2"/>
        <v>238.9</v>
      </c>
      <c r="C31" s="13"/>
      <c r="D31" s="28">
        <v>0</v>
      </c>
      <c r="E31" s="28">
        <f t="shared" si="0"/>
        <v>238.9</v>
      </c>
      <c r="F31" s="14">
        <f t="shared" si="4"/>
        <v>238.52450227034583</v>
      </c>
      <c r="G31" s="28">
        <f t="shared" si="1"/>
        <v>41.13910008112209</v>
      </c>
      <c r="H31" s="13">
        <v>1</v>
      </c>
      <c r="I31" s="29">
        <f t="shared" si="3"/>
        <v>45.96617720323906</v>
      </c>
    </row>
    <row r="32" spans="1:9" ht="12">
      <c r="A32" s="26" t="s">
        <v>27</v>
      </c>
      <c r="B32" s="27">
        <f t="shared" si="2"/>
        <v>280.7</v>
      </c>
      <c r="C32" s="13"/>
      <c r="D32" s="28">
        <v>0</v>
      </c>
      <c r="E32" s="28">
        <f t="shared" si="0"/>
        <v>280.7</v>
      </c>
      <c r="F32" s="14">
        <f t="shared" si="4"/>
        <v>280.25880195599024</v>
      </c>
      <c r="G32" s="28">
        <f t="shared" si="1"/>
        <v>48.33715107899108</v>
      </c>
      <c r="H32" s="13">
        <v>1.5</v>
      </c>
      <c r="I32" s="29">
        <f t="shared" si="3"/>
        <v>94.30332828223014</v>
      </c>
    </row>
    <row r="33" spans="1:9" ht="12">
      <c r="A33" s="26" t="s">
        <v>28</v>
      </c>
      <c r="B33" s="27">
        <f t="shared" si="2"/>
        <v>31.799999999999997</v>
      </c>
      <c r="C33" s="13"/>
      <c r="D33" s="28">
        <v>0</v>
      </c>
      <c r="E33" s="28">
        <f t="shared" si="0"/>
        <v>31.799999999999997</v>
      </c>
      <c r="F33" s="14">
        <f t="shared" si="4"/>
        <v>31.750017464198393</v>
      </c>
      <c r="G33" s="28">
        <f t="shared" si="1"/>
        <v>5.476029228043877</v>
      </c>
      <c r="H33" s="13">
        <v>2</v>
      </c>
      <c r="I33" s="29">
        <f t="shared" si="3"/>
        <v>99.77935751027401</v>
      </c>
    </row>
    <row r="34" spans="1:9" ht="12">
      <c r="A34" s="26" t="s">
        <v>29</v>
      </c>
      <c r="B34" s="27">
        <f t="shared" si="2"/>
        <v>1.4000000000000004</v>
      </c>
      <c r="C34" s="13"/>
      <c r="D34" s="28">
        <v>0</v>
      </c>
      <c r="E34" s="28">
        <f t="shared" si="0"/>
        <v>1.4000000000000004</v>
      </c>
      <c r="F34" s="14">
        <f t="shared" si="4"/>
        <v>1.3977995110024455</v>
      </c>
      <c r="G34" s="28">
        <f t="shared" si="1"/>
        <v>0.24108304777551667</v>
      </c>
      <c r="H34" s="13">
        <v>2.5</v>
      </c>
      <c r="I34" s="29">
        <f t="shared" si="3"/>
        <v>100.02044055804953</v>
      </c>
    </row>
    <row r="35" spans="1:9" ht="12">
      <c r="A35" s="26" t="s">
        <v>30</v>
      </c>
      <c r="B35" s="27">
        <f t="shared" si="2"/>
        <v>0</v>
      </c>
      <c r="C35" s="13"/>
      <c r="D35" s="28">
        <v>0</v>
      </c>
      <c r="E35" s="28">
        <f t="shared" si="0"/>
        <v>0</v>
      </c>
      <c r="F35" s="14">
        <f t="shared" si="4"/>
        <v>0</v>
      </c>
      <c r="G35" s="28">
        <f t="shared" si="1"/>
        <v>0</v>
      </c>
      <c r="H35" s="13">
        <v>3</v>
      </c>
      <c r="I35" s="29">
        <f t="shared" si="3"/>
        <v>100.02044055804953</v>
      </c>
    </row>
    <row r="36" spans="1:9" ht="12">
      <c r="A36" s="26" t="s">
        <v>31</v>
      </c>
      <c r="B36" s="27">
        <f t="shared" si="2"/>
        <v>0</v>
      </c>
      <c r="C36" s="13"/>
      <c r="D36" s="28">
        <v>0</v>
      </c>
      <c r="E36" s="28">
        <f t="shared" si="0"/>
        <v>0</v>
      </c>
      <c r="F36" s="14">
        <f t="shared" si="4"/>
        <v>0</v>
      </c>
      <c r="G36" s="28">
        <f t="shared" si="1"/>
        <v>0</v>
      </c>
      <c r="H36" s="13">
        <v>3.5</v>
      </c>
      <c r="I36" s="29">
        <f t="shared" si="3"/>
        <v>100.02044055804953</v>
      </c>
    </row>
    <row r="37" spans="1:9" ht="12">
      <c r="A37" s="26" t="s">
        <v>32</v>
      </c>
      <c r="B37" s="27">
        <f t="shared" si="2"/>
        <v>0</v>
      </c>
      <c r="C37" s="13"/>
      <c r="D37" s="28">
        <v>0</v>
      </c>
      <c r="E37" s="28">
        <f t="shared" si="0"/>
        <v>0</v>
      </c>
      <c r="F37" s="14">
        <f t="shared" si="4"/>
        <v>0</v>
      </c>
      <c r="G37" s="28">
        <f t="shared" si="1"/>
        <v>0</v>
      </c>
      <c r="H37" s="13">
        <v>4</v>
      </c>
      <c r="I37" s="29">
        <f t="shared" si="3"/>
        <v>100.02044055804953</v>
      </c>
    </row>
    <row r="38" spans="1:9" ht="12.75" thickBot="1">
      <c r="A38" s="30" t="s">
        <v>33</v>
      </c>
      <c r="B38" s="31">
        <f t="shared" si="2"/>
        <v>0</v>
      </c>
      <c r="C38" s="19"/>
      <c r="D38" s="32">
        <v>0</v>
      </c>
      <c r="E38" s="32">
        <f t="shared" si="0"/>
        <v>0</v>
      </c>
      <c r="F38" s="33">
        <f t="shared" si="4"/>
        <v>0</v>
      </c>
      <c r="G38" s="32">
        <f t="shared" si="1"/>
        <v>0</v>
      </c>
      <c r="H38" s="19">
        <v>4.5</v>
      </c>
      <c r="I38" s="34">
        <f t="shared" si="3"/>
        <v>100.02044055804953</v>
      </c>
    </row>
    <row r="39" spans="2:8" ht="12">
      <c r="B39" s="1"/>
      <c r="D39" s="1"/>
      <c r="E39" s="1"/>
      <c r="F39" s="1" t="s">
        <v>43</v>
      </c>
      <c r="G39" s="1">
        <f>SUM(G25:G38)</f>
        <v>99.81033362462422</v>
      </c>
      <c r="H39" s="1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CETCN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wdeverha</dc:creator>
  <cp:keywords/>
  <dc:description/>
  <cp:lastModifiedBy>Alexandria Guth</cp:lastModifiedBy>
  <cp:lastPrinted>2006-10-22T14:06:49Z</cp:lastPrinted>
  <dcterms:created xsi:type="dcterms:W3CDTF">2006-10-22T11:51:05Z</dcterms:created>
  <dcterms:modified xsi:type="dcterms:W3CDTF">2006-10-23T18:00:32Z</dcterms:modified>
  <cp:category/>
  <cp:version/>
  <cp:contentType/>
  <cp:contentStatus/>
</cp:coreProperties>
</file>